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ate1904="1"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https://tennisverband.sharepoint.com/sites/TSA/Freigegebene Dokumente/FS TSA/Verband/Mitgliederverwaltung/Vereine/4-Auszeichnungen/2-Verein des Jahres/2024/Excel Dateien/"/>
    </mc:Choice>
  </mc:AlternateContent>
  <xr:revisionPtr revIDLastSave="90" documentId="11_1FAB14188A7BD171E5BB2C53C90DC9B53B2F5C54" xr6:coauthVersionLast="47" xr6:coauthVersionMax="47" xr10:uidLastSave="{DFAB6362-AA7A-499B-A70D-A7076BB14D49}"/>
  <bookViews>
    <workbookView xWindow="-108" yWindow="-108" windowWidth="23256" windowHeight="12576" tabRatio="715" activeTab="3" xr2:uid="{00000000-000D-0000-FFFF-FFFF00000000}"/>
  </bookViews>
  <sheets>
    <sheet name="AUSSCHREIBUNG" sheetId="41" r:id="rId1"/>
    <sheet name="PLAKAT" sheetId="42" r:id="rId2"/>
    <sheet name="AUSFÜLLHINWEISE" sheetId="14" r:id="rId3"/>
    <sheet name="FRAGEBOGEN" sheetId="15" r:id="rId4"/>
  </sheets>
  <definedNames>
    <definedName name="_xlnm.Print_Area" localSheetId="2">AUSFÜLLHINWEISE!$A$1:$F$38</definedName>
    <definedName name="_xlnm.Print_Area" localSheetId="3">FRAGEBOGEN!$A$1:$E$81</definedName>
    <definedName name="GrenzeGelb">#REF!</definedName>
    <definedName name="GrenzeRot">#REF!</definedName>
    <definedName name="LösungsIdeen">#REF!</definedName>
    <definedName name="UseCas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5" l="1"/>
  <c r="D66" i="15" l="1"/>
  <c r="E65" i="15"/>
  <c r="D65" i="15"/>
  <c r="D74" i="15"/>
  <c r="D72" i="15"/>
  <c r="D29" i="15"/>
  <c r="D25" i="15"/>
  <c r="D69" i="15"/>
  <c r="D67" i="15"/>
  <c r="D63" i="15"/>
  <c r="D61" i="15"/>
  <c r="D59" i="15"/>
  <c r="D57" i="15"/>
  <c r="D55" i="15"/>
  <c r="D53" i="15"/>
  <c r="D50" i="15"/>
  <c r="D48" i="15"/>
  <c r="D46" i="15"/>
  <c r="D43" i="15"/>
  <c r="D41" i="15"/>
  <c r="D39" i="15"/>
  <c r="D37" i="15"/>
  <c r="D35" i="15"/>
  <c r="D19" i="15"/>
  <c r="D11" i="15"/>
  <c r="D10" i="15" s="1"/>
  <c r="D9" i="15"/>
  <c r="D8" i="15" s="1"/>
  <c r="D33" i="15" l="1"/>
  <c r="D31" i="15"/>
  <c r="D27" i="15"/>
  <c r="D23" i="15"/>
  <c r="D12" i="15"/>
  <c r="D14" i="15"/>
  <c r="D16" i="15"/>
  <c r="D18" i="15"/>
  <c r="D20" i="15"/>
  <c r="D7" i="15"/>
  <c r="E74" i="15"/>
  <c r="E72" i="15" l="1"/>
  <c r="E69" i="15"/>
  <c r="E29" i="15"/>
  <c r="E67" i="15"/>
  <c r="E63" i="15"/>
  <c r="E61" i="15"/>
  <c r="E53" i="15"/>
  <c r="E57" i="15"/>
  <c r="E48" i="15"/>
  <c r="E20" i="15"/>
  <c r="E37" i="15"/>
  <c r="E33" i="15"/>
  <c r="E31" i="15"/>
  <c r="E46" i="15"/>
  <c r="E39" i="15"/>
  <c r="E35" i="15"/>
  <c r="E27" i="15"/>
  <c r="E23" i="15"/>
  <c r="E14" i="15"/>
  <c r="E12" i="15"/>
  <c r="E16" i="15"/>
  <c r="D24" i="15" l="1"/>
  <c r="E77" i="15"/>
  <c r="D30" i="15" l="1"/>
  <c r="E18" i="15" l="1"/>
  <c r="D13" i="15"/>
  <c r="D28" i="15"/>
  <c r="D70" i="15" l="1"/>
  <c r="D68" i="15"/>
  <c r="D64" i="15"/>
  <c r="D62" i="15"/>
  <c r="D47" i="15"/>
  <c r="D44" i="15"/>
  <c r="E43" i="15"/>
  <c r="D42" i="15"/>
  <c r="E41" i="15"/>
  <c r="D38" i="15"/>
  <c r="D36" i="15"/>
  <c r="D34" i="15"/>
  <c r="D32" i="15" l="1"/>
  <c r="E25" i="15"/>
  <c r="D26" i="15"/>
  <c r="D21" i="15"/>
  <c r="D17" i="15"/>
  <c r="D15" i="15"/>
  <c r="E10" i="15" l="1"/>
  <c r="E7" i="15" l="1"/>
  <c r="E8" i="15" l="1"/>
  <c r="E76" i="15" l="1"/>
  <c r="B5" i="15" s="1"/>
</calcChain>
</file>

<file path=xl/sharedStrings.xml><?xml version="1.0" encoding="utf-8"?>
<sst xmlns="http://schemas.openxmlformats.org/spreadsheetml/2006/main" count="278" uniqueCount="151">
  <si>
    <t xml:space="preserve"> </t>
  </si>
  <si>
    <t>ja</t>
  </si>
  <si>
    <t>theLeague</t>
  </si>
  <si>
    <t>nein</t>
  </si>
  <si>
    <t>Mitgliederanzahl</t>
  </si>
  <si>
    <t>Kriterium</t>
  </si>
  <si>
    <t>Punkte</t>
  </si>
  <si>
    <t>Gewichtungs-faktor wird angewendet</t>
  </si>
  <si>
    <t>prozentualer Anteil Jugendlicher bis 18 Jahre</t>
  </si>
  <si>
    <t>Anzahl Mannschaften  Aktive/Senioren</t>
  </si>
  <si>
    <r>
      <t>prozentualer Anteil Juniorinnen/Damen</t>
    </r>
    <r>
      <rPr>
        <i/>
        <vertAlign val="superscript"/>
        <sz val="8"/>
        <rFont val="Verdana"/>
        <family val="2"/>
      </rPr>
      <t/>
    </r>
  </si>
  <si>
    <t>&gt;=20 = 5 Pkt.                                      15-19 = 4 Pkt.                                         10-14 = 3 Pkt.                              5-9 = 2 Pkt.                                     1-4 = 1 Pkt.</t>
  </si>
  <si>
    <t xml:space="preserve">Anzahl Mannschaften Jugend         </t>
  </si>
  <si>
    <t>Anzahl Mannschaften Juniorinnen/Damen</t>
  </si>
  <si>
    <t>&gt;=10 % = 5 Pkt.                                      8-9 % = 4 Pkt.                                        6-7 % = 3 Pkt.                                             4-5 % = 2 Pkt.                                     1-3 % = 1 Pkt.</t>
  </si>
  <si>
    <t>Erklärung</t>
  </si>
  <si>
    <t>es wird die Anzahl der tätigen und lizensierten Trainer*innen prozentual zur Anzahl der Vereinsmitglieder berechnet</t>
  </si>
  <si>
    <t>&gt;=5 = 5 Pkt.                                      4 = 4 Pkt.                                         3 = 3 Pkt.                                  2 = 2 Pkt.                                          1 = 1 Pkt.</t>
  </si>
  <si>
    <t>Anzahl lizenzierte OSR und SR im Verein</t>
  </si>
  <si>
    <t>ja, auf die erzielten Punkte</t>
  </si>
  <si>
    <t>Ziffer</t>
  </si>
  <si>
    <t xml:space="preserve">Premium-Club = 5 Pkt.                                Basis-Club = 3 Pkt.                                      Nein = 0 Pkt. </t>
  </si>
  <si>
    <t xml:space="preserve">Talentino-Club                       </t>
  </si>
  <si>
    <t xml:space="preserve">Ja = 3 Pkt.                                      Nein = 0 Pkt. </t>
  </si>
  <si>
    <t xml:space="preserve">Teilnahme an "Deutschland spielt Tennis"                                 </t>
  </si>
  <si>
    <t xml:space="preserve">&gt;=5 = 5 Pkt.                                                     4 = 4 Pkt.                                                    3 = 3 Pkt.                                                    2 = 2 Pkt.                                         1 = 1 Pkt.                                   </t>
  </si>
  <si>
    <t>es müssen alle Aktivitäten benannt/ aufgelistet werden</t>
  </si>
  <si>
    <t xml:space="preserve">Vereinsaktivitäten        z.B.  *Ferienfreizeit/Tenniscamp                                                             * Sterne des Sports                                                     * Freizeitturnier (ohne LK, z.B. Schleifchenturnier)                                       * Kurse                                                     * Vereinsausflüge/-treffen                                                        * Projektantrag LSB/KSB/Lotto                                                            * Gastronomie im Vereinshaus                                                               * Homepage                                                 </t>
  </si>
  <si>
    <t xml:space="preserve">Ja = 3 Pkt.                                           Nein = 0 Pkt. </t>
  </si>
  <si>
    <t xml:space="preserve">Kooperation Schule &amp; Verein/Ganztagsangebote                                 </t>
  </si>
  <si>
    <t>&gt;=5 = 5 Pkt.                                      4 = 4 Pkt.                                         3 = 3 Pkt.                                                2 = 2 Pkt.                                                   1 = 1 Pkt.</t>
  </si>
  <si>
    <t xml:space="preserve">Anzahl durchgeführter DTB-Turniere                                </t>
  </si>
  <si>
    <t>&gt;=9 = 5 Pkt.                                    6-8 = 4 Pkt.                                         4-5 = 3 Pkt.                                                2-3 = 2 Pkt.                                          1 = 1 Pkt.</t>
  </si>
  <si>
    <t>Anzahl durchgeführter LK-Turniere</t>
  </si>
  <si>
    <t xml:space="preserve">Anzahl Frauen im Ehrenamt (Vorstand, erweiterter Vorstand, Trainerinnen/Übungsleiterinnen)                     </t>
  </si>
  <si>
    <t>Teilnahme Landesverbandstag</t>
  </si>
  <si>
    <t>Kooperation Tennisschule /Hauptamtliche Trainer</t>
  </si>
  <si>
    <t>Freiluftsaison:                                 Ja = 3 Pkt.                                      Nein = 0 Pkt.                                   ---------------------------                                     Hallensaison:                                        Ja = 3 Pkt.                                            Nein = 0 Pkt.</t>
  </si>
  <si>
    <t>Teilnahme an Jugendlandesmeisterschaften des TSA</t>
  </si>
  <si>
    <t>Freiluftsaison:                                 Ja = 3 Pkt.                                      Nein = 0 Pkt.                                                ---------------------------                                     Hallensaison:                                        Ja = 3 Pkt.                                            Nein = 0 Pkt.</t>
  </si>
  <si>
    <t>Teilnahme an Seniorenlandesmeisterschaften des TSA</t>
  </si>
  <si>
    <t>Freiluftsaison:                                 Ja = 3 Pkt.                                      Nein = 0 Pkt.                              ---------------------------                                     Hallensaison:                                        Ja = 3 Pkt.                                            Nein = 0 Pkt.</t>
  </si>
  <si>
    <t>Teilnahme an Aktivenlandesmeisterschaften des TSA</t>
  </si>
  <si>
    <t>Anzahl Ranglistenspieler*innen Jugend unter RL 150 der AK</t>
  </si>
  <si>
    <t xml:space="preserve">Anzahl Ranglistenspieler*innen Aktive unter RL 250         </t>
  </si>
  <si>
    <t xml:space="preserve">&gt;=50 = 5 Pkt.                                      20-49 = 4 Pkt.                                         10-19 = 3 Pkt.                                 5-9 = 2 Pkt.                                     1-4 = 1 Pkt          </t>
  </si>
  <si>
    <t>abgenommene Tennis-Sportabzeichen</t>
  </si>
  <si>
    <t>abgenommene Talentinos-Tennis-Sportabzeichen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</si>
  <si>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</si>
  <si>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</si>
  <si>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</si>
  <si>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</si>
  <si>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</si>
  <si>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</si>
  <si>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</si>
  <si>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</si>
  <si>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</si>
  <si>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</si>
  <si>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</si>
  <si>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</si>
  <si>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</si>
  <si>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</si>
  <si>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</si>
  <si>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2.9</t>
  </si>
  <si>
    <t>2.8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</si>
  <si>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</si>
  <si>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</si>
  <si>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</si>
  <si>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</si>
  <si>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</si>
  <si>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</si>
  <si>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</si>
  <si>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</si>
  <si>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</si>
  <si>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</si>
  <si>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Quelle</t>
  </si>
  <si>
    <t>es wird die Anzahl der lizensierten OSR und SR angegeben</t>
  </si>
  <si>
    <t>Vereinsverwaltung</t>
  </si>
  <si>
    <t>1. Struktur</t>
  </si>
  <si>
    <t>2. Ehrenamt/Vereinsleben</t>
  </si>
  <si>
    <t>es müssen Veranstaltungen sein, die mit dem TSA gemeinsam durchgeführt wurden oder unter einem bestimmten Modul/Motto des TSA erfolgt sind (z.B. Talentinos, Tennissportabzeichentag)</t>
  </si>
  <si>
    <t>TSA</t>
  </si>
  <si>
    <t>3. Leistungssport</t>
  </si>
  <si>
    <t>DTB-Ranglisten</t>
  </si>
  <si>
    <t>es muss eine Anmeldung beim DTB zur Teilnahme gegeben sein</t>
  </si>
  <si>
    <t>Verein muss in dem Jahr TALENTINO Club gewesen sein</t>
  </si>
  <si>
    <t>es können max. 6 Pkt. erreicht werden</t>
  </si>
  <si>
    <t>Anzahl Landesmannschaftsmeister/          Sieger Winterrunde</t>
  </si>
  <si>
    <t>2.10</t>
  </si>
  <si>
    <t>2.11</t>
  </si>
  <si>
    <t>Ja = 5 Pkt.                                        Nein = 0 Pkt.</t>
  </si>
  <si>
    <t>Vereins- und Mitgliederdaten in beiden Systemen müssen übereinstimmen</t>
  </si>
  <si>
    <t>Kurzanalyse = 1 Pkt.                                      Detailanalyse = 3 Pkt.                                      Vereinsberatung = 5 Pkt.</t>
  </si>
  <si>
    <t>4. Breitensport</t>
  </si>
  <si>
    <r>
      <rPr>
        <b/>
        <sz val="10"/>
        <color theme="0" tint="-0.499984740745262"/>
        <rFont val="Verdana"/>
        <family val="2"/>
      </rPr>
      <t>ab Verein des Jahres 2020:</t>
    </r>
    <r>
      <rPr>
        <sz val="10"/>
        <color theme="0" tint="-0.499984740745262"/>
        <rFont val="Verdana"/>
        <family val="2"/>
      </rPr>
      <t xml:space="preserve"> Teilnahme an "Vereinsbenchmarking"</t>
    </r>
    <r>
      <rPr>
        <sz val="10"/>
        <color theme="0" tint="-0.499984740745262"/>
        <rFont val="Verdana"/>
        <family val="2"/>
      </rPr>
      <t xml:space="preserve">                                 </t>
    </r>
  </si>
  <si>
    <t>Anzahl Jugendliche bis 18 Jahre</t>
  </si>
  <si>
    <t>Anzahl Juniorinnen und Damen</t>
  </si>
  <si>
    <t>Punkte / Ergebnis</t>
  </si>
  <si>
    <t>Gesamtpunkte inkl. Gewichtungs-faktor</t>
  </si>
  <si>
    <t xml:space="preserve">Anzahl Frauen im Ehrenamt (Vorstand, erweiterter Vorstand, Trainerinnen/Übungs-leiterinnen)                     </t>
  </si>
  <si>
    <t>Hallensaison</t>
  </si>
  <si>
    <t>Freiluftsaison</t>
  </si>
  <si>
    <t>Teilnahme an Seniorenlandesmeister-schaften des TSA</t>
  </si>
  <si>
    <t>Teilnahme an Aktivenlandesmeister-schaften des TSA</t>
  </si>
  <si>
    <t>Anzahl Landesmannschafts-meister/ Sieger Winterrunde</t>
  </si>
  <si>
    <t>Premium-Club</t>
  </si>
  <si>
    <t>Basis-Club</t>
  </si>
  <si>
    <t>Verein</t>
  </si>
  <si>
    <t>Gewichtungs-faktor</t>
  </si>
  <si>
    <t>Gesamt-punktzahl</t>
  </si>
  <si>
    <t xml:space="preserve">prozentualer Anteil tätiger und lizenzierter Tennistrainer*innen                               </t>
  </si>
  <si>
    <t>Anzahl Tennistrainer*innen</t>
  </si>
  <si>
    <t>Kurzanalyse</t>
  </si>
  <si>
    <t>Detailanalyse</t>
  </si>
  <si>
    <t>Vereinsberatung</t>
  </si>
  <si>
    <t>Gesamtsumme</t>
  </si>
  <si>
    <r>
      <rPr>
        <b/>
        <sz val="10"/>
        <color theme="0" tint="-0.499984740745262"/>
        <rFont val="Verdana"/>
        <family val="2"/>
      </rPr>
      <t>ab Verein des Jahres 2020:</t>
    </r>
    <r>
      <rPr>
        <sz val="10"/>
        <color theme="0" tint="-0.499984740745262"/>
        <rFont val="Verdana"/>
        <family val="2"/>
      </rPr>
      <t xml:space="preserve"> Pflege/Abgleichung der Vereinsdaten im IVY und theLeague                                 </t>
    </r>
  </si>
  <si>
    <t xml:space="preserve">Ausrichter von Verbands-veranstaltungen z.B.                                     * tennis4Kids                                                             * Talentinos                                                    * Sportabzeichen                                       * Meisterschaften                                                    * Workshop/Seminare                                                        * Zentralveranstaltung Deutschland spielt Tennis                                                            * Turniere (z.B. Beach Tennis)                                                               * Präsidiumssitzung                                                 </t>
  </si>
  <si>
    <t>Anzahl Platzierungen Landesmeisterschaften                Platz 1-3 im Einzel</t>
  </si>
  <si>
    <t>* alle eingegebenen Werte werden bis zur Prüfung durch den TSA unter Vorbehalt betrachtet</t>
  </si>
  <si>
    <t>Eingabe*</t>
  </si>
  <si>
    <r>
      <t>2.1</t>
    </r>
    <r>
      <rPr>
        <vertAlign val="superscript"/>
        <sz val="10"/>
        <rFont val="Verdana"/>
        <family val="2"/>
      </rPr>
      <t>1</t>
    </r>
  </si>
  <si>
    <r>
      <t xml:space="preserve">&gt;=25 = 5 Pkt.                                                     19-24 = 4 Pkt.                                                    13-18 = 3 Pkt.                                            7-12 = 2 Pkt.                                         1-6 = 1 Pkt.                                            </t>
    </r>
    <r>
      <rPr>
        <sz val="8"/>
        <rFont val="Wingdings 2"/>
        <family val="1"/>
        <charset val="2"/>
      </rPr>
      <t/>
    </r>
  </si>
  <si>
    <t>&gt;=9 = 5 Pkt.                                    7-8 = 4 Pkt.                                         5-6 = 3 Pkt.                                   3-4 = 2 Pkt.                                     1-2 = 1 Pkt.</t>
  </si>
  <si>
    <r>
      <t>2.6</t>
    </r>
    <r>
      <rPr>
        <vertAlign val="superscript"/>
        <sz val="10"/>
        <rFont val="Verdana"/>
        <family val="2"/>
      </rPr>
      <t>1</t>
    </r>
  </si>
  <si>
    <r>
      <rPr>
        <vertAlign val="superscript"/>
        <sz val="10"/>
        <rFont val="Verdana"/>
        <family val="2"/>
      </rPr>
      <t>1</t>
    </r>
    <r>
      <rPr>
        <sz val="10"/>
        <rFont val="Verdana"/>
        <family val="2"/>
      </rPr>
      <t xml:space="preserve"> alle Aktivitäten/Veranstaltungen sind auf einem gesonderten Blatt aufzulisten</t>
    </r>
  </si>
  <si>
    <r>
      <rPr>
        <i/>
        <u/>
        <sz val="10"/>
        <color theme="0" tint="-0.499984740745262"/>
        <rFont val="Verdana"/>
        <family val="2"/>
      </rPr>
      <t>ab Verein des Jahres 2020:</t>
    </r>
    <r>
      <rPr>
        <i/>
        <sz val="10"/>
        <color theme="0" tint="-0.499984740745262"/>
        <rFont val="Verdana"/>
        <family val="2"/>
      </rPr>
      <t xml:space="preserve"> Pflege/Abgleichung  der Vereinsdaten im IVY und theLeague                                 </t>
    </r>
  </si>
  <si>
    <r>
      <t>ab Verein des Jahres 2020:</t>
    </r>
    <r>
      <rPr>
        <i/>
        <sz val="10"/>
        <color theme="0" tint="-0.499984740745262"/>
        <rFont val="Verdana"/>
        <family val="2"/>
      </rPr>
      <t xml:space="preserve"> Teilnahme an "Vereinsbenchmarking"</t>
    </r>
  </si>
  <si>
    <t>&gt;=200 = 5 Pkt.                               150-199 = 4 Pkt.                               100-149 =3 Pkt.                                      50-99 = 2 Pkt.                                  1-49 = 1 Pkt.</t>
  </si>
  <si>
    <t>&gt; 40 % = 5 Pkt.                                       31-40 % = 4 Pkt.                               21-30 % =3 Pkt.                                      6-20 % = 2 Pkt.                                  1-5 % = 1 Pkt.</t>
  </si>
  <si>
    <t>&gt; 40 % = 5 Pkt.                            31-40 % = 4 Pkt.                               21-30 % =3 Pkt.                                      6-20 % = 2 Pkt.                                  1-5 % = 1 Pkt.</t>
  </si>
  <si>
    <t>Vereinsverwaltung/ IVY</t>
  </si>
  <si>
    <t>Vereinsverwaltung/ TSA</t>
  </si>
  <si>
    <t>Vereinsverwaltung/ DTB</t>
  </si>
  <si>
    <t xml:space="preserve">Ausrichter von Verbandsveranstaltungen                           z.B.                                     *tennis4Kids                                                             *Talentinos                                                    *Sportabzeichen                                       *Meisterschaften                                                    *Workshop/Seminare                                                        *Zentralveranstaltung Deutschland spielt Tennis                                                            *Turniere (z.B. Beach Tennis)                                                               *Präsidiumssitzung                                                 </t>
  </si>
  <si>
    <t>Indoor und Outdoor       Senioren                                   Aktive                                   Jugend (ab U12)</t>
  </si>
  <si>
    <t>Vereinsverwaltung/ TDS/TSA</t>
  </si>
  <si>
    <t>Vereinsverwaltung/ TDS</t>
  </si>
  <si>
    <t>Vereinsverwaltung/ TSA/IVY/theLeague</t>
  </si>
  <si>
    <t xml:space="preserve">Vereinsaktivitäten        z.B.  *Ferienfreizeit/Tenniscamp                                                             *Sterne des Sports                                                     *Freizeitturnier (ohne LK, z.B. Schleifchenturnier)                                       *Kurse                                                     *Vereinsausflüge/-treffen                                                        *Projektantrag LSB/KSB/Lotto                                                            *Gastronomie im Vereinshaus                                                               *Homepage                                                 </t>
  </si>
  <si>
    <t>-</t>
  </si>
  <si>
    <t>Gewichtungsfaktor nach Vereinsgröße</t>
  </si>
  <si>
    <t>&gt;=200 = Faktor 1,0                            150-199 = Faktor 1,2                              100-149 = Faktor 1,5                                      50-99 = Faktor 1,7                                  1-49 = Faktor 2,0</t>
  </si>
  <si>
    <t>IVY (Anzahl der Vereinsmitglieder)</t>
  </si>
  <si>
    <t>Teilnahme Verein des Jahres 2024 im Tennisverband Sachsen-Anhalt e.V.</t>
  </si>
  <si>
    <t xml:space="preserve">Anzahl Ranglistenspieler*innen Senioren unter RL 150 der AK        </t>
  </si>
  <si>
    <t>Ausfüllhinweise Verein des Jahres 2024</t>
  </si>
  <si>
    <t xml:space="preserve">Anzahl Ranglistenspieler*innen Senioren unter RL 250         </t>
  </si>
  <si>
    <t>Stichtag: 31.12.2024</t>
  </si>
  <si>
    <t>es zählen die in theleague gemeldeten Mannschaften der Sommersaison 2024</t>
  </si>
  <si>
    <t>LSB4Sports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</si>
</sst>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Verdana"/>
    </font>
    <font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b/>
      <sz val="9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vertAlign val="superscript"/>
      <sz val="10"/>
      <name val="Verdana"/>
      <family val="2"/>
    </font>
    <font>
      <i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i/>
      <vertAlign val="superscript"/>
      <sz val="8"/>
      <name val="Verdana"/>
      <family val="2"/>
    </font>
    <font>
      <sz val="8"/>
      <color theme="0" tint="-0.499984740745262"/>
      <name val="Verdana"/>
      <family val="2"/>
    </font>
    <font>
      <sz val="8"/>
      <name val="Wingdings 2"/>
      <family val="1"/>
      <charset val="2"/>
    </font>
    <font>
      <b/>
      <sz val="10"/>
      <color theme="0" tint="-0.499984740745262"/>
      <name val="Verdana"/>
      <family val="2"/>
    </font>
    <font>
      <b/>
      <u/>
      <sz val="16"/>
      <color rgb="FF00B050"/>
      <name val="Verdana"/>
      <family val="2"/>
    </font>
    <font>
      <b/>
      <sz val="12"/>
      <name val="Verdana"/>
      <family val="2"/>
    </font>
    <font>
      <i/>
      <u/>
      <sz val="10"/>
      <color theme="0" tint="-0.499984740745262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19" fillId="0" borderId="22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164" fontId="7" fillId="0" borderId="46" xfId="0" applyNumberFormat="1" applyFont="1" applyBorder="1" applyAlignment="1" applyProtection="1">
      <alignment horizontal="center" vertical="center" wrapText="1"/>
      <protection hidden="1"/>
    </xf>
    <xf numFmtId="164" fontId="7" fillId="6" borderId="4" xfId="0" applyNumberFormat="1" applyFont="1" applyFill="1" applyBorder="1" applyAlignment="1" applyProtection="1">
      <alignment horizontal="center" vertical="center"/>
      <protection locked="0" hidden="1"/>
    </xf>
    <xf numFmtId="164" fontId="7" fillId="0" borderId="28" xfId="0" applyNumberFormat="1" applyFont="1" applyBorder="1" applyAlignment="1" applyProtection="1">
      <alignment horizontal="center" vertical="center" wrapText="1"/>
      <protection hidden="1"/>
    </xf>
    <xf numFmtId="164" fontId="7" fillId="0" borderId="47" xfId="0" applyNumberFormat="1" applyFont="1" applyBorder="1" applyAlignment="1" applyProtection="1">
      <alignment horizontal="center" vertical="center"/>
      <protection hidden="1"/>
    </xf>
    <xf numFmtId="164" fontId="7" fillId="0" borderId="42" xfId="0" applyNumberFormat="1" applyFont="1" applyBorder="1" applyAlignment="1" applyProtection="1">
      <alignment horizontal="center" vertical="center" wrapText="1"/>
      <protection hidden="1"/>
    </xf>
    <xf numFmtId="164" fontId="7" fillId="0" borderId="43" xfId="0" applyNumberFormat="1" applyFont="1" applyBorder="1" applyAlignment="1" applyProtection="1">
      <alignment horizontal="center" vertical="center"/>
      <protection hidden="1"/>
    </xf>
    <xf numFmtId="49" fontId="0" fillId="11" borderId="25" xfId="0" applyNumberFormat="1" applyFill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left" vertical="center"/>
      <protection hidden="1"/>
    </xf>
    <xf numFmtId="0" fontId="0" fillId="6" borderId="35" xfId="0" applyFill="1" applyBorder="1" applyAlignment="1" applyProtection="1">
      <alignment horizontal="center" vertical="center"/>
      <protection locked="0"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32" xfId="0" applyFont="1" applyBorder="1" applyAlignment="1" applyProtection="1">
      <alignment horizontal="center" vertical="center" wrapText="1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7" fillId="6" borderId="4" xfId="0" applyFont="1" applyFill="1" applyBorder="1" applyAlignment="1" applyProtection="1">
      <alignment horizontal="center" vertical="center" wrapText="1"/>
      <protection locked="0" hidden="1"/>
    </xf>
    <xf numFmtId="9" fontId="0" fillId="0" borderId="31" xfId="1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9" fontId="7" fillId="0" borderId="6" xfId="1" applyFont="1" applyBorder="1" applyAlignment="1" applyProtection="1">
      <alignment horizontal="center" vertical="center" wrapText="1"/>
      <protection hidden="1"/>
    </xf>
    <xf numFmtId="0" fontId="7" fillId="6" borderId="33" xfId="0" applyFont="1" applyFill="1" applyBorder="1" applyAlignment="1" applyProtection="1">
      <alignment horizontal="center" vertical="center" wrapText="1"/>
      <protection locked="0" hidden="1"/>
    </xf>
    <xf numFmtId="0" fontId="7" fillId="0" borderId="50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7" fillId="0" borderId="7" xfId="0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left" vertical="center" wrapText="1"/>
      <protection hidden="1"/>
    </xf>
    <xf numFmtId="0" fontId="0" fillId="0" borderId="1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5" xfId="0" applyBorder="1"/>
    <xf numFmtId="0" fontId="0" fillId="0" borderId="20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2" xfId="0" applyBorder="1"/>
    <xf numFmtId="0" fontId="0" fillId="0" borderId="14" xfId="0" applyBorder="1"/>
    <xf numFmtId="49" fontId="5" fillId="12" borderId="3" xfId="0" applyNumberFormat="1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49" fontId="0" fillId="11" borderId="3" xfId="0" applyNumberForma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49" fontId="0" fillId="10" borderId="3" xfId="0" applyNumberFormat="1" applyFill="1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49" fontId="11" fillId="10" borderId="3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49" fontId="7" fillId="10" borderId="3" xfId="0" applyNumberFormat="1" applyFont="1" applyFill="1" applyBorder="1" applyAlignment="1">
      <alignment horizontal="center" vertical="top"/>
    </xf>
    <xf numFmtId="0" fontId="7" fillId="0" borderId="3" xfId="0" applyFont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wrapText="1"/>
    </xf>
    <xf numFmtId="0" fontId="7" fillId="0" borderId="17" xfId="0" applyFont="1" applyBorder="1"/>
    <xf numFmtId="0" fontId="0" fillId="0" borderId="3" xfId="0" applyBorder="1"/>
    <xf numFmtId="0" fontId="13" fillId="2" borderId="3" xfId="0" applyFont="1" applyFill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0" fillId="13" borderId="3" xfId="0" applyNumberFormat="1" applyFill="1" applyBorder="1" applyAlignment="1">
      <alignment horizontal="center" vertical="top"/>
    </xf>
    <xf numFmtId="0" fontId="12" fillId="0" borderId="16" xfId="0" applyFont="1" applyBorder="1"/>
    <xf numFmtId="49" fontId="0" fillId="14" borderId="3" xfId="0" applyNumberFormat="1" applyFill="1" applyBorder="1" applyAlignment="1">
      <alignment horizontal="center" vertical="top"/>
    </xf>
    <xf numFmtId="49" fontId="0" fillId="0" borderId="14" xfId="0" applyNumberFormat="1" applyBorder="1" applyAlignment="1">
      <alignment horizontal="center" vertical="top"/>
    </xf>
    <xf numFmtId="0" fontId="0" fillId="0" borderId="15" xfId="0" applyBorder="1" applyAlignment="1">
      <alignment vertical="top"/>
    </xf>
    <xf numFmtId="0" fontId="0" fillId="0" borderId="15" xfId="0" applyBorder="1" applyAlignment="1">
      <alignment horizontal="center" vertical="top" wrapText="1"/>
    </xf>
    <xf numFmtId="49" fontId="0" fillId="0" borderId="1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0" fontId="0" fillId="0" borderId="17" xfId="0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6" fillId="8" borderId="18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5" fillId="0" borderId="19" xfId="0" applyNumberFormat="1" applyFont="1" applyBorder="1" applyAlignment="1" applyProtection="1">
      <alignment horizontal="center" vertical="center"/>
      <protection hidden="1"/>
    </xf>
    <xf numFmtId="164" fontId="5" fillId="0" borderId="32" xfId="0" applyNumberFormat="1" applyFont="1" applyBorder="1" applyAlignment="1" applyProtection="1">
      <alignment horizontal="center" vertical="center"/>
      <protection hidden="1"/>
    </xf>
    <xf numFmtId="164" fontId="5" fillId="0" borderId="19" xfId="0" applyNumberFormat="1" applyFont="1" applyBorder="1" applyAlignment="1" applyProtection="1">
      <alignment horizontal="center" vertical="center" wrapText="1"/>
      <protection hidden="1"/>
    </xf>
    <xf numFmtId="164" fontId="5" fillId="0" borderId="6" xfId="0" applyNumberFormat="1" applyFont="1" applyBorder="1" applyAlignment="1" applyProtection="1">
      <alignment horizontal="center" vertical="center" wrapText="1"/>
      <protection hidden="1"/>
    </xf>
    <xf numFmtId="164" fontId="5" fillId="0" borderId="24" xfId="0" applyNumberFormat="1" applyFont="1" applyBorder="1" applyAlignment="1" applyProtection="1">
      <alignment horizontal="center" vertical="center" wrapText="1"/>
      <protection hidden="1"/>
    </xf>
    <xf numFmtId="164" fontId="5" fillId="0" borderId="32" xfId="0" applyNumberFormat="1" applyFont="1" applyBorder="1" applyAlignment="1" applyProtection="1">
      <alignment horizontal="center" vertical="center" wrapText="1"/>
      <protection hidden="1"/>
    </xf>
    <xf numFmtId="49" fontId="11" fillId="7" borderId="24" xfId="0" applyNumberFormat="1" applyFont="1" applyFill="1" applyBorder="1" applyAlignment="1" applyProtection="1">
      <alignment horizontal="center" vertical="center"/>
      <protection hidden="1"/>
    </xf>
    <xf numFmtId="49" fontId="11" fillId="7" borderId="25" xfId="0" applyNumberFormat="1" applyFont="1" applyFill="1" applyBorder="1" applyAlignment="1" applyProtection="1">
      <alignment horizontal="center" vertical="center"/>
      <protection hidden="1"/>
    </xf>
    <xf numFmtId="0" fontId="21" fillId="7" borderId="18" xfId="0" applyFont="1" applyFill="1" applyBorder="1" applyAlignment="1" applyProtection="1">
      <alignment horizontal="left" vertical="center" wrapText="1"/>
      <protection hidden="1"/>
    </xf>
    <xf numFmtId="0" fontId="10" fillId="7" borderId="29" xfId="0" applyFont="1" applyFill="1" applyBorder="1" applyAlignment="1" applyProtection="1">
      <alignment horizontal="left" vertical="center" wrapText="1"/>
      <protection hidden="1"/>
    </xf>
    <xf numFmtId="0" fontId="11" fillId="7" borderId="34" xfId="0" applyFont="1" applyFill="1" applyBorder="1" applyAlignment="1" applyProtection="1">
      <alignment horizontal="center" vertical="center" wrapText="1"/>
      <protection hidden="1"/>
    </xf>
    <xf numFmtId="0" fontId="11" fillId="7" borderId="35" xfId="0" applyFont="1" applyFill="1" applyBorder="1" applyAlignment="1" applyProtection="1">
      <alignment horizontal="center" vertical="center" wrapText="1"/>
      <protection hidden="1"/>
    </xf>
    <xf numFmtId="0" fontId="11" fillId="7" borderId="19" xfId="0" applyFont="1" applyFill="1" applyBorder="1" applyAlignment="1" applyProtection="1">
      <alignment horizontal="center" vertical="center"/>
      <protection hidden="1"/>
    </xf>
    <xf numFmtId="0" fontId="11" fillId="7" borderId="31" xfId="0" applyFont="1" applyFill="1" applyBorder="1" applyAlignment="1" applyProtection="1">
      <alignment horizontal="center" vertical="center"/>
      <protection hidden="1"/>
    </xf>
    <xf numFmtId="0" fontId="11" fillId="7" borderId="32" xfId="0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6" borderId="34" xfId="0" applyFont="1" applyFill="1" applyBorder="1" applyAlignment="1" applyProtection="1">
      <alignment horizontal="center" vertical="center" wrapText="1"/>
      <protection locked="0" hidden="1"/>
    </xf>
    <xf numFmtId="0" fontId="7" fillId="6" borderId="35" xfId="0" applyFont="1" applyFill="1" applyBorder="1" applyAlignment="1" applyProtection="1">
      <alignment horizontal="center" vertical="center" wrapText="1"/>
      <protection locked="0"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5" fillId="5" borderId="44" xfId="0" applyFont="1" applyFill="1" applyBorder="1" applyAlignment="1" applyProtection="1">
      <alignment horizontal="center" vertical="center" wrapText="1"/>
      <protection hidden="1"/>
    </xf>
    <xf numFmtId="0" fontId="5" fillId="5" borderId="40" xfId="0" applyFont="1" applyFill="1" applyBorder="1" applyAlignment="1" applyProtection="1">
      <alignment horizontal="center" vertical="center" wrapText="1"/>
      <protection hidden="1"/>
    </xf>
    <xf numFmtId="0" fontId="5" fillId="5" borderId="41" xfId="0" applyFont="1" applyFill="1" applyBorder="1" applyAlignment="1" applyProtection="1">
      <alignment horizontal="center" vertical="center" wrapText="1"/>
      <protection hidden="1"/>
    </xf>
    <xf numFmtId="49" fontId="0" fillId="11" borderId="24" xfId="0" applyNumberFormat="1" applyFill="1" applyBorder="1" applyAlignment="1" applyProtection="1">
      <alignment horizontal="center" vertical="center"/>
      <protection hidden="1"/>
    </xf>
    <xf numFmtId="49" fontId="0" fillId="11" borderId="32" xfId="0" applyNumberForma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left" vertical="center" wrapText="1"/>
      <protection hidden="1"/>
    </xf>
    <xf numFmtId="0" fontId="7" fillId="6" borderId="36" xfId="0" applyFont="1" applyFill="1" applyBorder="1" applyAlignment="1" applyProtection="1">
      <alignment horizontal="center" vertical="center" wrapText="1"/>
      <protection locked="0" hidden="1"/>
    </xf>
    <xf numFmtId="0" fontId="0" fillId="0" borderId="6" xfId="0" applyBorder="1" applyAlignment="1" applyProtection="1">
      <alignment horizontal="center" vertical="center"/>
      <protection hidden="1"/>
    </xf>
    <xf numFmtId="0" fontId="4" fillId="3" borderId="44" xfId="0" applyFont="1" applyFill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horizontal="center" vertical="center" wrapText="1"/>
      <protection hidden="1"/>
    </xf>
    <xf numFmtId="0" fontId="8" fillId="0" borderId="41" xfId="0" applyFont="1" applyBorder="1" applyAlignment="1" applyProtection="1">
      <alignment horizontal="center" vertical="center" wrapText="1"/>
      <protection hidden="1"/>
    </xf>
    <xf numFmtId="49" fontId="7" fillId="13" borderId="24" xfId="0" applyNumberFormat="1" applyFont="1" applyFill="1" applyBorder="1" applyAlignment="1" applyProtection="1">
      <alignment horizontal="center" vertical="center"/>
      <protection hidden="1"/>
    </xf>
    <xf numFmtId="49" fontId="0" fillId="13" borderId="32" xfId="0" applyNumberFormat="1" applyFill="1" applyBorder="1" applyAlignment="1" applyProtection="1">
      <alignment horizontal="center" vertical="center"/>
      <protection hidden="1"/>
    </xf>
    <xf numFmtId="49" fontId="7" fillId="14" borderId="24" xfId="0" applyNumberFormat="1" applyFont="1" applyFill="1" applyBorder="1" applyAlignment="1" applyProtection="1">
      <alignment horizontal="center" vertical="center"/>
      <protection hidden="1"/>
    </xf>
    <xf numFmtId="49" fontId="0" fillId="14" borderId="25" xfId="0" applyNumberFormat="1" applyFill="1" applyBorder="1" applyAlignment="1" applyProtection="1">
      <alignment horizontal="center" vertical="center"/>
      <protection hidden="1"/>
    </xf>
    <xf numFmtId="1" fontId="0" fillId="0" borderId="6" xfId="0" applyNumberFormat="1" applyBorder="1" applyAlignment="1" applyProtection="1">
      <alignment horizontal="center" vertical="center"/>
      <protection hidden="1"/>
    </xf>
    <xf numFmtId="1" fontId="0" fillId="0" borderId="31" xfId="0" applyNumberFormat="1" applyBorder="1" applyAlignment="1" applyProtection="1">
      <alignment horizontal="center" vertical="center"/>
      <protection hidden="1"/>
    </xf>
    <xf numFmtId="49" fontId="0" fillId="13" borderId="25" xfId="0" applyNumberFormat="1" applyFill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5" fillId="4" borderId="39" xfId="0" applyFont="1" applyFill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/>
      <protection hidden="1"/>
    </xf>
    <xf numFmtId="49" fontId="0" fillId="13" borderId="24" xfId="0" applyNumberFormat="1" applyFill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49" fontId="7" fillId="10" borderId="24" xfId="0" applyNumberFormat="1" applyFont="1" applyFill="1" applyBorder="1" applyAlignment="1" applyProtection="1">
      <alignment horizontal="center" vertical="center"/>
      <protection hidden="1"/>
    </xf>
    <xf numFmtId="49" fontId="0" fillId="10" borderId="25" xfId="0" applyNumberFormat="1" applyFill="1" applyBorder="1" applyAlignment="1" applyProtection="1">
      <alignment horizontal="center" vertical="center"/>
      <protection hidden="1"/>
    </xf>
    <xf numFmtId="0" fontId="7" fillId="6" borderId="38" xfId="0" applyFont="1" applyFill="1" applyBorder="1" applyAlignment="1" applyProtection="1">
      <alignment horizontal="center" vertical="center" wrapText="1"/>
      <protection locked="0" hidden="1"/>
    </xf>
    <xf numFmtId="49" fontId="0" fillId="11" borderId="25" xfId="0" applyNumberForma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left" vertical="center" wrapText="1"/>
      <protection hidden="1"/>
    </xf>
    <xf numFmtId="0" fontId="7" fillId="2" borderId="29" xfId="0" applyFont="1" applyFill="1" applyBorder="1" applyAlignment="1" applyProtection="1">
      <alignment horizontal="left" vertical="center" wrapText="1"/>
      <protection hidden="1"/>
    </xf>
    <xf numFmtId="0" fontId="7" fillId="0" borderId="24" xfId="0" applyFont="1" applyBorder="1" applyAlignment="1" applyProtection="1">
      <alignment horizontal="center" vertical="center" wrapText="1"/>
      <protection hidden="1"/>
    </xf>
    <xf numFmtId="0" fontId="7" fillId="0" borderId="25" xfId="0" applyFont="1" applyBorder="1" applyAlignment="1" applyProtection="1">
      <alignment horizontal="center" vertical="center" wrapText="1"/>
      <protection hidden="1"/>
    </xf>
    <xf numFmtId="49" fontId="7" fillId="10" borderId="48" xfId="0" applyNumberFormat="1" applyFont="1" applyFill="1" applyBorder="1" applyAlignment="1" applyProtection="1">
      <alignment horizontal="center" vertical="center"/>
      <protection hidden="1"/>
    </xf>
    <xf numFmtId="0" fontId="7" fillId="0" borderId="49" xfId="0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10" fillId="7" borderId="18" xfId="0" applyFont="1" applyFill="1" applyBorder="1" applyAlignment="1" applyProtection="1">
      <alignment horizontal="left" vertical="center" wrapText="1"/>
      <protection hidden="1"/>
    </xf>
    <xf numFmtId="0" fontId="11" fillId="7" borderId="45" xfId="0" applyFont="1" applyFill="1" applyBorder="1" applyAlignment="1" applyProtection="1">
      <alignment horizontal="center" vertical="center" wrapText="1"/>
      <protection hidden="1"/>
    </xf>
    <xf numFmtId="0" fontId="11" fillId="7" borderId="36" xfId="0" applyFont="1" applyFill="1" applyBorder="1" applyAlignment="1" applyProtection="1">
      <alignment horizontal="center" vertical="center" wrapText="1"/>
      <protection hidden="1"/>
    </xf>
    <xf numFmtId="0" fontId="11" fillId="7" borderId="24" xfId="0" applyFont="1" applyFill="1" applyBorder="1" applyAlignment="1" applyProtection="1">
      <alignment horizontal="center" vertical="center"/>
      <protection hidden="1"/>
    </xf>
    <xf numFmtId="0" fontId="11" fillId="7" borderId="25" xfId="0" applyFont="1" applyFill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0" fillId="0" borderId="6" xfId="0" applyFont="1" applyBorder="1" applyAlignment="1" applyProtection="1">
      <alignment horizontal="right" vertical="center"/>
      <protection hidden="1"/>
    </xf>
    <xf numFmtId="0" fontId="20" fillId="0" borderId="29" xfId="0" applyFont="1" applyBorder="1" applyAlignment="1" applyProtection="1">
      <alignment horizontal="right" vertical="center"/>
      <protection hidden="1"/>
    </xf>
    <xf numFmtId="0" fontId="20" fillId="0" borderId="30" xfId="0" applyFont="1" applyBorder="1" applyAlignment="1" applyProtection="1">
      <alignment horizontal="right" vertical="center"/>
      <protection hidden="1"/>
    </xf>
    <xf numFmtId="0" fontId="20" fillId="0" borderId="31" xfId="0" applyFont="1" applyBorder="1" applyAlignment="1" applyProtection="1">
      <alignment horizontal="right" vertical="center"/>
      <protection hidden="1"/>
    </xf>
    <xf numFmtId="2" fontId="20" fillId="0" borderId="19" xfId="0" applyNumberFormat="1" applyFont="1" applyBorder="1" applyAlignment="1" applyProtection="1">
      <alignment horizontal="center" vertical="center"/>
      <protection hidden="1"/>
    </xf>
    <xf numFmtId="2" fontId="20" fillId="0" borderId="31" xfId="0" applyNumberFormat="1" applyFont="1" applyBorder="1" applyAlignment="1" applyProtection="1">
      <alignment horizontal="center" vertical="center"/>
      <protection hidden="1"/>
    </xf>
    <xf numFmtId="164" fontId="5" fillId="9" borderId="44" xfId="0" applyNumberFormat="1" applyFont="1" applyFill="1" applyBorder="1" applyAlignment="1" applyProtection="1">
      <alignment horizontal="center" vertical="center"/>
      <protection hidden="1"/>
    </xf>
    <xf numFmtId="164" fontId="0" fillId="0" borderId="40" xfId="0" applyNumberFormat="1" applyBorder="1" applyAlignment="1" applyProtection="1">
      <alignment horizontal="center" vertical="center"/>
      <protection hidden="1"/>
    </xf>
    <xf numFmtId="164" fontId="0" fillId="0" borderId="41" xfId="0" applyNumberFormat="1" applyBorder="1" applyAlignment="1" applyProtection="1">
      <alignment horizontal="center" vertical="center"/>
      <protection hidden="1"/>
    </xf>
    <xf numFmtId="49" fontId="0" fillId="10" borderId="24" xfId="0" applyNumberFormat="1" applyFill="1" applyBorder="1" applyAlignment="1" applyProtection="1">
      <alignment horizontal="center" vertical="center"/>
      <protection hidden="1"/>
    </xf>
  </cellXfs>
  <cellStyles count="14"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Besuchter Hyperlink" xfId="13" builtinId="9" hidden="1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Prozent" xfId="1" builtinId="5"/>
    <cellStyle name="Standard" xfId="0" builtinId="0"/>
  </cellStyles>
  <dxfs count="0"/>
  <tableStyles count="0" defaultTableStyle="TableStyleMedium9" defaultPivotStyle="PivotStyleMedium4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162713</xdr:colOff>
      <xdr:row>49</xdr:row>
      <xdr:rowOff>103979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1CB2897-B370-B0A3-CEF1-BB2247A88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49113" cy="7944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7620</xdr:colOff>
      <xdr:row>40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48689D3-3592-EF4C-CC8C-F42E53970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79620" cy="647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"/>
  <sheetViews>
    <sheetView workbookViewId="0">
      <selection activeCell="H17" sqref="H17"/>
    </sheetView>
  </sheetViews>
  <sheetFormatPr baseColWidth="10" defaultRowHeight="12.6" x14ac:dyDescent="0.2"/>
  <sheetData/>
  <sheetProtection algorithmName="SHA-512" hashValue="irbhGDi8bQXtSEhsKbZwmSv/IjGecDOQ1VnWZxhAfwkwjlf8Wb4lcPTo9wu+4UzPEK+Jq5q7X28FAIsHUqgbgQ==" saltValue="Ha7MW9b6NjOgyxNtVwae6g==" spinCount="100000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"/>
  <sheetViews>
    <sheetView topLeftCell="A16" workbookViewId="0">
      <selection activeCell="F31" sqref="F31"/>
    </sheetView>
  </sheetViews>
  <sheetFormatPr baseColWidth="10" defaultRowHeight="12.6" x14ac:dyDescent="0.2"/>
  <sheetData/>
  <sheetProtection algorithmName="SHA-512" hashValue="Yr31whLrZT0rNEcm/h1NZyOvV9XlY+8ogY+9c3+4Hj0Elx6zqa/xMt2upZZxk4u17Jvn3KHnBVw3+At9CKK9Jg==" saltValue="sH57nAfPUMq8Obx7LVugxg==" spinCount="100000" sheet="1" objects="1" scenarios="1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92D050"/>
    <pageSetUpPr fitToPage="1"/>
  </sheetPr>
  <dimension ref="A1:AC39"/>
  <sheetViews>
    <sheetView topLeftCell="A28" zoomScaleNormal="100" workbookViewId="0">
      <selection activeCell="C34" sqref="C34"/>
    </sheetView>
  </sheetViews>
  <sheetFormatPr baseColWidth="10" defaultColWidth="11" defaultRowHeight="12.6" x14ac:dyDescent="0.2"/>
  <cols>
    <col min="1" max="1" width="4.6328125" style="79" customWidth="1"/>
    <col min="2" max="2" width="27" style="44" customWidth="1"/>
    <col min="3" max="3" width="19.36328125" style="80" customWidth="1"/>
    <col min="4" max="4" width="15.453125" style="81" customWidth="1"/>
    <col min="5" max="5" width="17.08984375" style="81" customWidth="1"/>
    <col min="6" max="6" width="22.36328125" style="44" customWidth="1"/>
    <col min="7" max="16384" width="11" style="44"/>
  </cols>
  <sheetData>
    <row r="1" spans="1:29" s="33" customFormat="1" ht="23.25" customHeight="1" x14ac:dyDescent="0.2">
      <c r="A1" s="89" t="s">
        <v>146</v>
      </c>
      <c r="B1" s="90"/>
      <c r="C1" s="91"/>
      <c r="D1" s="31"/>
      <c r="E1" s="32"/>
      <c r="F1" s="32"/>
      <c r="G1" s="32"/>
    </row>
    <row r="2" spans="1:29" s="33" customFormat="1" x14ac:dyDescent="0.2">
      <c r="A2" s="92"/>
      <c r="B2" s="93"/>
      <c r="C2" s="94"/>
      <c r="D2" s="34"/>
      <c r="E2" s="35"/>
      <c r="F2" s="36"/>
      <c r="G2" s="37"/>
    </row>
    <row r="3" spans="1:29" s="42" customFormat="1" ht="37.799999999999997" x14ac:dyDescent="0.2">
      <c r="A3" s="38" t="s">
        <v>20</v>
      </c>
      <c r="B3" s="39" t="s">
        <v>5</v>
      </c>
      <c r="C3" s="39" t="s">
        <v>6</v>
      </c>
      <c r="D3" s="40" t="s">
        <v>7</v>
      </c>
      <c r="E3" s="40" t="s">
        <v>75</v>
      </c>
      <c r="F3" s="39" t="s">
        <v>15</v>
      </c>
      <c r="G3" s="41"/>
    </row>
    <row r="4" spans="1:29" s="42" customFormat="1" ht="51" x14ac:dyDescent="0.2">
      <c r="A4" s="82"/>
      <c r="B4" s="49" t="s">
        <v>141</v>
      </c>
      <c r="C4" s="47" t="s">
        <v>142</v>
      </c>
      <c r="D4" s="84" t="s">
        <v>140</v>
      </c>
      <c r="E4" s="48" t="s">
        <v>143</v>
      </c>
      <c r="F4" s="83"/>
      <c r="G4" s="41"/>
    </row>
    <row r="5" spans="1:29" ht="20.25" customHeight="1" x14ac:dyDescent="0.2">
      <c r="A5" s="85" t="s">
        <v>78</v>
      </c>
      <c r="B5" s="86"/>
      <c r="C5" s="86"/>
      <c r="D5" s="86"/>
      <c r="E5" s="86"/>
      <c r="F5" s="86"/>
      <c r="G5" s="43"/>
    </row>
    <row r="6" spans="1:29" ht="51" x14ac:dyDescent="0.2">
      <c r="A6" s="45" t="s">
        <v>48</v>
      </c>
      <c r="B6" s="46" t="s">
        <v>4</v>
      </c>
      <c r="C6" s="47" t="s">
        <v>128</v>
      </c>
      <c r="D6" s="48" t="s">
        <v>3</v>
      </c>
      <c r="E6" s="48" t="s">
        <v>150</v>
      </c>
      <c r="F6" s="46" t="s">
        <v>148</v>
      </c>
      <c r="G6" s="43"/>
    </row>
    <row r="7" spans="1:29" ht="51" x14ac:dyDescent="0.2">
      <c r="A7" s="45" t="s">
        <v>49</v>
      </c>
      <c r="B7" s="49" t="s">
        <v>8</v>
      </c>
      <c r="C7" s="47" t="s">
        <v>129</v>
      </c>
      <c r="D7" s="48" t="s">
        <v>3</v>
      </c>
      <c r="E7" s="48" t="s">
        <v>150</v>
      </c>
      <c r="F7" s="46" t="s">
        <v>148</v>
      </c>
      <c r="G7" s="43"/>
    </row>
    <row r="8" spans="1:29" ht="51" x14ac:dyDescent="0.2">
      <c r="A8" s="45" t="s">
        <v>50</v>
      </c>
      <c r="B8" s="50" t="s">
        <v>10</v>
      </c>
      <c r="C8" s="47" t="s">
        <v>130</v>
      </c>
      <c r="D8" s="48" t="s">
        <v>3</v>
      </c>
      <c r="E8" s="48" t="s">
        <v>150</v>
      </c>
      <c r="F8" s="46" t="s">
        <v>148</v>
      </c>
      <c r="G8" s="43"/>
    </row>
    <row r="9" spans="1:29" ht="51" x14ac:dyDescent="0.2">
      <c r="A9" s="45" t="s">
        <v>51</v>
      </c>
      <c r="B9" s="49" t="s">
        <v>9</v>
      </c>
      <c r="C9" s="47" t="s">
        <v>11</v>
      </c>
      <c r="D9" s="48" t="s">
        <v>19</v>
      </c>
      <c r="E9" s="48" t="s">
        <v>2</v>
      </c>
      <c r="F9" s="51" t="s">
        <v>149</v>
      </c>
      <c r="G9" s="43"/>
    </row>
    <row r="10" spans="1:29" ht="51" x14ac:dyDescent="0.2">
      <c r="A10" s="45" t="s">
        <v>52</v>
      </c>
      <c r="B10" s="49" t="s">
        <v>12</v>
      </c>
      <c r="C10" s="47" t="s">
        <v>11</v>
      </c>
      <c r="D10" s="52" t="s">
        <v>19</v>
      </c>
      <c r="E10" s="48" t="s">
        <v>2</v>
      </c>
      <c r="F10" s="51" t="s">
        <v>149</v>
      </c>
      <c r="G10" s="43"/>
    </row>
    <row r="11" spans="1:29" ht="51" x14ac:dyDescent="0.2">
      <c r="A11" s="45" t="s">
        <v>53</v>
      </c>
      <c r="B11" s="49" t="s">
        <v>13</v>
      </c>
      <c r="C11" s="47" t="s">
        <v>123</v>
      </c>
      <c r="D11" s="52" t="s">
        <v>19</v>
      </c>
      <c r="E11" s="48" t="s">
        <v>2</v>
      </c>
      <c r="F11" s="51" t="s">
        <v>149</v>
      </c>
      <c r="G11" s="43"/>
    </row>
    <row r="12" spans="1:29" ht="75.599999999999994" x14ac:dyDescent="0.2">
      <c r="A12" s="45" t="s">
        <v>54</v>
      </c>
      <c r="B12" s="49" t="s">
        <v>110</v>
      </c>
      <c r="C12" s="47" t="s">
        <v>14</v>
      </c>
      <c r="D12" s="48" t="s">
        <v>3</v>
      </c>
      <c r="E12" s="48" t="s">
        <v>150</v>
      </c>
      <c r="F12" s="49" t="s">
        <v>16</v>
      </c>
      <c r="G12" s="43"/>
    </row>
    <row r="13" spans="1:29" ht="51" x14ac:dyDescent="0.2">
      <c r="A13" s="45" t="s">
        <v>55</v>
      </c>
      <c r="B13" s="49" t="s">
        <v>18</v>
      </c>
      <c r="C13" s="47" t="s">
        <v>17</v>
      </c>
      <c r="D13" s="52" t="s">
        <v>19</v>
      </c>
      <c r="E13" s="48" t="s">
        <v>132</v>
      </c>
      <c r="F13" s="49" t="s">
        <v>76</v>
      </c>
      <c r="G13" s="43"/>
    </row>
    <row r="14" spans="1:29" ht="18.75" customHeight="1" x14ac:dyDescent="0.2">
      <c r="A14" s="87" t="s">
        <v>79</v>
      </c>
      <c r="B14" s="88"/>
      <c r="C14" s="88"/>
      <c r="D14" s="88"/>
      <c r="E14" s="88"/>
      <c r="F14" s="88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4"/>
      <c r="Y14" s="54"/>
      <c r="Z14" s="53"/>
      <c r="AA14" s="53"/>
      <c r="AB14" s="53"/>
      <c r="AC14" s="55"/>
    </row>
    <row r="15" spans="1:29" ht="201" customHeight="1" x14ac:dyDescent="0.2">
      <c r="A15" s="56" t="s">
        <v>56</v>
      </c>
      <c r="B15" s="49" t="s">
        <v>139</v>
      </c>
      <c r="C15" s="47" t="s">
        <v>122</v>
      </c>
      <c r="D15" s="52" t="s">
        <v>19</v>
      </c>
      <c r="E15" s="48" t="s">
        <v>77</v>
      </c>
      <c r="F15" s="57" t="s">
        <v>26</v>
      </c>
      <c r="G15" s="43"/>
    </row>
    <row r="16" spans="1:29" ht="52.5" customHeight="1" x14ac:dyDescent="0.2">
      <c r="A16" s="58" t="s">
        <v>57</v>
      </c>
      <c r="B16" s="59" t="s">
        <v>116</v>
      </c>
      <c r="C16" s="60" t="s">
        <v>90</v>
      </c>
      <c r="D16" s="61" t="s">
        <v>3</v>
      </c>
      <c r="E16" s="61" t="s">
        <v>138</v>
      </c>
      <c r="F16" s="62" t="s">
        <v>91</v>
      </c>
      <c r="G16" s="43"/>
    </row>
    <row r="17" spans="1:29" ht="37.799999999999997" x14ac:dyDescent="0.2">
      <c r="A17" s="63" t="s">
        <v>58</v>
      </c>
      <c r="B17" s="46" t="s">
        <v>22</v>
      </c>
      <c r="C17" s="47" t="s">
        <v>21</v>
      </c>
      <c r="D17" s="52" t="s">
        <v>19</v>
      </c>
      <c r="E17" s="48" t="s">
        <v>137</v>
      </c>
      <c r="F17" s="64" t="s">
        <v>85</v>
      </c>
      <c r="G17" s="43"/>
    </row>
    <row r="18" spans="1:29" ht="37.799999999999997" x14ac:dyDescent="0.2">
      <c r="A18" s="58" t="s">
        <v>59</v>
      </c>
      <c r="B18" s="65" t="s">
        <v>94</v>
      </c>
      <c r="C18" s="60" t="s">
        <v>92</v>
      </c>
      <c r="D18" s="61" t="s">
        <v>19</v>
      </c>
      <c r="E18" s="61" t="s">
        <v>136</v>
      </c>
      <c r="F18" s="66"/>
      <c r="G18" s="43"/>
    </row>
    <row r="19" spans="1:29" ht="37.799999999999997" x14ac:dyDescent="0.2">
      <c r="A19" s="63" t="s">
        <v>60</v>
      </c>
      <c r="B19" s="49" t="s">
        <v>24</v>
      </c>
      <c r="C19" s="47" t="s">
        <v>23</v>
      </c>
      <c r="D19" s="52" t="s">
        <v>19</v>
      </c>
      <c r="E19" s="48" t="s">
        <v>133</v>
      </c>
      <c r="F19" s="64" t="s">
        <v>84</v>
      </c>
      <c r="G19" s="43"/>
    </row>
    <row r="20" spans="1:29" ht="156.75" customHeight="1" x14ac:dyDescent="0.2">
      <c r="A20" s="63" t="s">
        <v>61</v>
      </c>
      <c r="B20" s="49" t="s">
        <v>134</v>
      </c>
      <c r="C20" s="47" t="s">
        <v>25</v>
      </c>
      <c r="D20" s="52" t="s">
        <v>19</v>
      </c>
      <c r="E20" s="48" t="s">
        <v>132</v>
      </c>
      <c r="F20" s="51" t="s">
        <v>80</v>
      </c>
      <c r="G20" s="43"/>
      <c r="H20" s="67" t="s">
        <v>0</v>
      </c>
    </row>
    <row r="21" spans="1:29" ht="25.2" x14ac:dyDescent="0.2">
      <c r="A21" s="63" t="s">
        <v>62</v>
      </c>
      <c r="B21" s="49" t="s">
        <v>29</v>
      </c>
      <c r="C21" s="47" t="s">
        <v>28</v>
      </c>
      <c r="D21" s="52" t="s">
        <v>19</v>
      </c>
      <c r="E21" s="48" t="s">
        <v>77</v>
      </c>
      <c r="F21" s="68"/>
      <c r="G21" s="43"/>
    </row>
    <row r="22" spans="1:29" ht="51" x14ac:dyDescent="0.2">
      <c r="A22" s="63" t="s">
        <v>64</v>
      </c>
      <c r="B22" s="49" t="s">
        <v>31</v>
      </c>
      <c r="C22" s="69" t="s">
        <v>30</v>
      </c>
      <c r="D22" s="52" t="s">
        <v>19</v>
      </c>
      <c r="E22" s="48" t="s">
        <v>2</v>
      </c>
      <c r="F22" s="68"/>
      <c r="G22" s="43"/>
    </row>
    <row r="23" spans="1:29" ht="51" x14ac:dyDescent="0.2">
      <c r="A23" s="63" t="s">
        <v>63</v>
      </c>
      <c r="B23" s="49" t="s">
        <v>33</v>
      </c>
      <c r="C23" s="69" t="s">
        <v>32</v>
      </c>
      <c r="D23" s="52" t="s">
        <v>19</v>
      </c>
      <c r="E23" s="48" t="s">
        <v>2</v>
      </c>
      <c r="F23" s="68"/>
      <c r="G23" s="43"/>
    </row>
    <row r="24" spans="1:29" ht="51" x14ac:dyDescent="0.2">
      <c r="A24" s="63" t="s">
        <v>88</v>
      </c>
      <c r="B24" s="49" t="s">
        <v>34</v>
      </c>
      <c r="C24" s="70" t="s">
        <v>30</v>
      </c>
      <c r="D24" s="52" t="s">
        <v>3</v>
      </c>
      <c r="E24" s="48" t="s">
        <v>131</v>
      </c>
      <c r="F24" s="68"/>
      <c r="G24" s="43"/>
    </row>
    <row r="25" spans="1:29" ht="26.25" customHeight="1" x14ac:dyDescent="0.2">
      <c r="A25" s="63" t="s">
        <v>89</v>
      </c>
      <c r="B25" s="49" t="s">
        <v>35</v>
      </c>
      <c r="C25" s="69" t="s">
        <v>23</v>
      </c>
      <c r="D25" s="52" t="s">
        <v>3</v>
      </c>
      <c r="E25" s="48" t="s">
        <v>81</v>
      </c>
      <c r="F25" s="68"/>
      <c r="G25" s="43"/>
    </row>
    <row r="26" spans="1:29" ht="25.5" customHeight="1" x14ac:dyDescent="0.2">
      <c r="A26" s="95" t="s">
        <v>82</v>
      </c>
      <c r="B26" s="96"/>
      <c r="C26" s="96"/>
      <c r="D26" s="96"/>
      <c r="E26" s="96"/>
      <c r="F26" s="97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53"/>
      <c r="Y26" s="53"/>
      <c r="Z26" s="71"/>
      <c r="AA26" s="71"/>
      <c r="AB26" s="71"/>
      <c r="AC26" s="72"/>
    </row>
    <row r="27" spans="1:29" ht="25.2" x14ac:dyDescent="0.2">
      <c r="A27" s="73" t="s">
        <v>65</v>
      </c>
      <c r="B27" s="49" t="s">
        <v>36</v>
      </c>
      <c r="C27" s="69" t="s">
        <v>23</v>
      </c>
      <c r="D27" s="52" t="s">
        <v>19</v>
      </c>
      <c r="E27" s="48" t="s">
        <v>131</v>
      </c>
      <c r="F27" s="68"/>
      <c r="G27" s="43"/>
    </row>
    <row r="28" spans="1:29" ht="71.400000000000006" x14ac:dyDescent="0.25">
      <c r="A28" s="73" t="s">
        <v>66</v>
      </c>
      <c r="B28" s="49" t="s">
        <v>38</v>
      </c>
      <c r="C28" s="69" t="s">
        <v>37</v>
      </c>
      <c r="D28" s="52" t="s">
        <v>19</v>
      </c>
      <c r="E28" s="48" t="s">
        <v>2</v>
      </c>
      <c r="F28" s="51" t="s">
        <v>86</v>
      </c>
      <c r="G28" s="74"/>
    </row>
    <row r="29" spans="1:29" ht="71.400000000000006" x14ac:dyDescent="0.2">
      <c r="A29" s="73" t="s">
        <v>67</v>
      </c>
      <c r="B29" s="49" t="s">
        <v>40</v>
      </c>
      <c r="C29" s="69" t="s">
        <v>39</v>
      </c>
      <c r="D29" s="52" t="s">
        <v>19</v>
      </c>
      <c r="E29" s="48" t="s">
        <v>2</v>
      </c>
      <c r="F29" s="51" t="s">
        <v>86</v>
      </c>
      <c r="G29" s="43"/>
    </row>
    <row r="30" spans="1:29" ht="71.400000000000006" x14ac:dyDescent="0.2">
      <c r="A30" s="73" t="s">
        <v>68</v>
      </c>
      <c r="B30" s="49" t="s">
        <v>42</v>
      </c>
      <c r="C30" s="69" t="s">
        <v>41</v>
      </c>
      <c r="D30" s="52" t="s">
        <v>19</v>
      </c>
      <c r="E30" s="48" t="s">
        <v>2</v>
      </c>
      <c r="F30" s="51" t="s">
        <v>86</v>
      </c>
      <c r="G30" s="43"/>
    </row>
    <row r="31" spans="1:29" ht="51" x14ac:dyDescent="0.2">
      <c r="A31" s="73" t="s">
        <v>69</v>
      </c>
      <c r="B31" s="49" t="s">
        <v>43</v>
      </c>
      <c r="C31" s="70" t="s">
        <v>17</v>
      </c>
      <c r="D31" s="52" t="s">
        <v>19</v>
      </c>
      <c r="E31" s="48" t="s">
        <v>83</v>
      </c>
      <c r="F31" s="49" t="s">
        <v>148</v>
      </c>
      <c r="G31" s="43"/>
    </row>
    <row r="32" spans="1:29" ht="51" x14ac:dyDescent="0.2">
      <c r="A32" s="73" t="s">
        <v>70</v>
      </c>
      <c r="B32" s="49" t="s">
        <v>44</v>
      </c>
      <c r="C32" s="70" t="s">
        <v>17</v>
      </c>
      <c r="D32" s="52" t="s">
        <v>19</v>
      </c>
      <c r="E32" s="48" t="s">
        <v>83</v>
      </c>
      <c r="F32" s="49" t="s">
        <v>148</v>
      </c>
      <c r="G32" s="43"/>
    </row>
    <row r="33" spans="1:29" ht="51" x14ac:dyDescent="0.2">
      <c r="A33" s="73" t="s">
        <v>70</v>
      </c>
      <c r="B33" s="57" t="s">
        <v>147</v>
      </c>
      <c r="C33" s="70" t="s">
        <v>17</v>
      </c>
      <c r="D33" s="52" t="s">
        <v>19</v>
      </c>
      <c r="E33" s="52" t="s">
        <v>83</v>
      </c>
      <c r="F33" s="57" t="s">
        <v>148</v>
      </c>
      <c r="G33" s="43"/>
    </row>
    <row r="34" spans="1:29" ht="51" x14ac:dyDescent="0.2">
      <c r="A34" s="73" t="s">
        <v>71</v>
      </c>
      <c r="B34" s="49" t="s">
        <v>118</v>
      </c>
      <c r="C34" s="47" t="s">
        <v>17</v>
      </c>
      <c r="D34" s="52" t="s">
        <v>19</v>
      </c>
      <c r="E34" s="48" t="s">
        <v>2</v>
      </c>
      <c r="F34" s="49" t="s">
        <v>135</v>
      </c>
      <c r="G34" s="43"/>
    </row>
    <row r="35" spans="1:29" ht="51" x14ac:dyDescent="0.2">
      <c r="A35" s="73" t="s">
        <v>72</v>
      </c>
      <c r="B35" s="49" t="s">
        <v>87</v>
      </c>
      <c r="C35" s="70" t="s">
        <v>17</v>
      </c>
      <c r="D35" s="52" t="s">
        <v>19</v>
      </c>
      <c r="E35" s="48" t="s">
        <v>2</v>
      </c>
      <c r="F35" s="68"/>
      <c r="G35" s="43"/>
    </row>
    <row r="36" spans="1:29" ht="22.5" customHeight="1" x14ac:dyDescent="0.2">
      <c r="A36" s="98" t="s">
        <v>93</v>
      </c>
      <c r="B36" s="99"/>
      <c r="C36" s="99"/>
      <c r="D36" s="99"/>
      <c r="E36" s="99"/>
      <c r="F36" s="100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2"/>
    </row>
    <row r="37" spans="1:29" ht="51" x14ac:dyDescent="0.2">
      <c r="A37" s="75" t="s">
        <v>73</v>
      </c>
      <c r="B37" s="49" t="s">
        <v>46</v>
      </c>
      <c r="C37" s="69" t="s">
        <v>45</v>
      </c>
      <c r="D37" s="52" t="s">
        <v>19</v>
      </c>
      <c r="E37" s="48" t="s">
        <v>132</v>
      </c>
      <c r="F37" s="68"/>
      <c r="G37" s="43"/>
    </row>
    <row r="38" spans="1:29" ht="51" x14ac:dyDescent="0.2">
      <c r="A38" s="75" t="s">
        <v>74</v>
      </c>
      <c r="B38" s="49" t="s">
        <v>47</v>
      </c>
      <c r="C38" s="69" t="s">
        <v>45</v>
      </c>
      <c r="D38" s="52" t="s">
        <v>19</v>
      </c>
      <c r="E38" s="48" t="s">
        <v>132</v>
      </c>
      <c r="F38" s="68"/>
      <c r="G38" s="43"/>
    </row>
    <row r="39" spans="1:29" x14ac:dyDescent="0.2">
      <c r="A39" s="76"/>
      <c r="B39" s="33"/>
      <c r="C39" s="77"/>
      <c r="D39" s="78"/>
      <c r="E39" s="78"/>
      <c r="F39" s="33"/>
    </row>
  </sheetData>
  <sheetProtection algorithmName="SHA-512" hashValue="OzrYLWd5BH4uHyS6xXqm5GaSjtPTwroDtjoSgFBqAjZpZ3lvBblr0Vms6D6/U5SZoRTHCqgHk/U59/9PDZVW/A==" saltValue="otYA/P4adPLSKbdUyRiCEA==" spinCount="100000" sheet="1" objects="1" scenarios="1"/>
  <mergeCells count="5">
    <mergeCell ref="A5:F5"/>
    <mergeCell ref="A14:F14"/>
    <mergeCell ref="A1:C2"/>
    <mergeCell ref="A26:F26"/>
    <mergeCell ref="A36:F36"/>
  </mergeCells>
  <pageMargins left="0.70866141732283472" right="0.70866141732283472" top="0.19685039370078741" bottom="0.19685039370078741" header="0.31496062992125984" footer="0.31496062992125984"/>
  <pageSetup paperSize="9" scale="72" fitToHeight="0" orientation="portrait" r:id="rId1"/>
  <rowBreaks count="1" manualBreakCount="1">
    <brk id="1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tabColor rgb="FF92D050"/>
    <pageSetUpPr fitToPage="1"/>
  </sheetPr>
  <dimension ref="A1:AG81"/>
  <sheetViews>
    <sheetView tabSelected="1" zoomScale="85" zoomScaleNormal="85" zoomScaleSheetLayoutView="160" workbookViewId="0">
      <pane ySplit="5" topLeftCell="A56" activePane="bottomLeft" state="frozen"/>
      <selection pane="bottomLeft" activeCell="C37" sqref="C37:C38"/>
    </sheetView>
  </sheetViews>
  <sheetFormatPr baseColWidth="10" defaultColWidth="11" defaultRowHeight="12.6" x14ac:dyDescent="0.2"/>
  <cols>
    <col min="1" max="1" width="11.6328125" style="1" customWidth="1"/>
    <col min="2" max="2" width="24.90625" style="28" customWidth="1"/>
    <col min="3" max="3" width="17.36328125" style="1" customWidth="1"/>
    <col min="4" max="4" width="11.26953125" style="1" customWidth="1"/>
    <col min="5" max="5" width="14.7265625" style="1" customWidth="1"/>
    <col min="6" max="6" width="2.36328125" style="1" customWidth="1"/>
    <col min="7" max="31" width="11" style="1"/>
    <col min="32" max="32" width="12" style="1" bestFit="1" customWidth="1"/>
    <col min="33" max="16384" width="11" style="1"/>
  </cols>
  <sheetData>
    <row r="1" spans="1:33" ht="47.25" customHeight="1" x14ac:dyDescent="0.2">
      <c r="A1" s="116" t="s">
        <v>144</v>
      </c>
      <c r="B1" s="116"/>
      <c r="C1" s="116"/>
      <c r="D1" s="116"/>
      <c r="E1" s="116"/>
      <c r="AE1" s="1" t="s">
        <v>1</v>
      </c>
      <c r="AF1" s="1" t="s">
        <v>105</v>
      </c>
      <c r="AG1" s="2" t="s">
        <v>3</v>
      </c>
    </row>
    <row r="2" spans="1:33" ht="13.5" customHeight="1" thickBot="1" x14ac:dyDescent="0.25">
      <c r="A2" s="3"/>
      <c r="B2" s="4"/>
      <c r="C2" s="3"/>
      <c r="D2" s="3"/>
      <c r="E2" s="3"/>
      <c r="AE2" s="1" t="s">
        <v>3</v>
      </c>
      <c r="AF2" s="2" t="s">
        <v>106</v>
      </c>
      <c r="AG2" s="2" t="s">
        <v>112</v>
      </c>
    </row>
    <row r="3" spans="1:33" ht="30" customHeight="1" thickBot="1" x14ac:dyDescent="0.25">
      <c r="A3" s="5" t="s">
        <v>107</v>
      </c>
      <c r="B3" s="6"/>
      <c r="C3" s="101" t="s">
        <v>120</v>
      </c>
      <c r="D3" s="103" t="s">
        <v>97</v>
      </c>
      <c r="E3" s="105" t="s">
        <v>98</v>
      </c>
      <c r="AF3" s="2" t="s">
        <v>3</v>
      </c>
      <c r="AG3" s="2" t="s">
        <v>113</v>
      </c>
    </row>
    <row r="4" spans="1:33" ht="30" customHeight="1" x14ac:dyDescent="0.2">
      <c r="A4" s="7" t="s">
        <v>108</v>
      </c>
      <c r="B4" s="8" t="str">
        <f>IF(C7=0,"",IF(C7&gt;=200,1,IF(AND(C7&gt;=150,C7&lt;=199),1.2,IF(AND(C7&gt;=100,C7&lt;=149),1.5,IF(AND(C7&gt;=50,C7&lt;=99),1.7,IF(C7&lt;=49,2))))))</f>
        <v/>
      </c>
      <c r="C4" s="102"/>
      <c r="D4" s="104"/>
      <c r="E4" s="106"/>
      <c r="AG4" s="2" t="s">
        <v>114</v>
      </c>
    </row>
    <row r="5" spans="1:33" ht="30" customHeight="1" thickBot="1" x14ac:dyDescent="0.25">
      <c r="A5" s="9" t="s">
        <v>109</v>
      </c>
      <c r="B5" s="10" t="str">
        <f>IF(C7=0,"",E76)</f>
        <v/>
      </c>
      <c r="C5" s="102"/>
      <c r="D5" s="104"/>
      <c r="E5" s="106"/>
      <c r="AF5" s="2"/>
    </row>
    <row r="6" spans="1:33" ht="30" customHeight="1" thickBot="1" x14ac:dyDescent="0.25">
      <c r="A6" s="177" t="s">
        <v>78</v>
      </c>
      <c r="B6" s="178"/>
      <c r="C6" s="178"/>
      <c r="D6" s="178"/>
      <c r="E6" s="179"/>
    </row>
    <row r="7" spans="1:33" ht="30" customHeight="1" thickBot="1" x14ac:dyDescent="0.25">
      <c r="A7" s="11" t="s">
        <v>48</v>
      </c>
      <c r="B7" s="12" t="s">
        <v>4</v>
      </c>
      <c r="C7" s="13"/>
      <c r="D7" s="14" t="str">
        <f>IF(C7&gt;199,5,IF(AND(C7&gt;149,C7&lt;200),4,IF(AND(C7&gt;99,C7&lt;150),3,IF(AND(C7&gt;49,C7&lt;100),2,IF(AND(C7&gt;=1,C7&lt;50),1,"")))))</f>
        <v/>
      </c>
      <c r="E7" s="15" t="str">
        <f>D7</f>
        <v/>
      </c>
      <c r="K7" s="16"/>
    </row>
    <row r="8" spans="1:33" ht="29.25" customHeight="1" thickBot="1" x14ac:dyDescent="0.25">
      <c r="A8" s="128" t="s">
        <v>49</v>
      </c>
      <c r="B8" s="119" t="s">
        <v>8</v>
      </c>
      <c r="C8" s="17" t="s">
        <v>95</v>
      </c>
      <c r="D8" s="18" t="str">
        <f>IF(OR(C9="",C7=0),"",IF(D9&gt;0.4,5,IF(AND(D9&gt;=0.31,D9&lt;=0.4),4,IF(AND(D9&gt;=0.21,D9&lt;=0.3),3,IF(AND(D9&gt;=0.06,D9&lt;=0.2),2,IF(AND(D9&gt;=0.01,D9&lt;=0.05),1,0))))))</f>
        <v/>
      </c>
      <c r="E8" s="144" t="str">
        <f>D8</f>
        <v/>
      </c>
      <c r="K8" s="16"/>
    </row>
    <row r="9" spans="1:33" ht="26.25" customHeight="1" thickBot="1" x14ac:dyDescent="0.25">
      <c r="A9" s="154"/>
      <c r="B9" s="120"/>
      <c r="C9" s="19"/>
      <c r="D9" s="20" t="str">
        <f>IF(OR(C9="",C7=0),"",ROUND(C9/C7,2))</f>
        <v/>
      </c>
      <c r="E9" s="118"/>
      <c r="G9" s="16"/>
      <c r="H9" s="16"/>
      <c r="I9" s="21"/>
      <c r="J9" s="16"/>
      <c r="K9" s="16"/>
    </row>
    <row r="10" spans="1:33" ht="28.5" customHeight="1" thickBot="1" x14ac:dyDescent="0.25">
      <c r="A10" s="129" t="s">
        <v>50</v>
      </c>
      <c r="B10" s="155" t="s">
        <v>10</v>
      </c>
      <c r="C10" s="17" t="s">
        <v>96</v>
      </c>
      <c r="D10" s="22" t="str">
        <f>IF(OR(C11="",C7=0),"",IF(D11&gt;0.4,5,IF(AND(D11&gt;=0.31,D11&lt;=0.4),4,IF(AND(D11&gt;=0.21,D11&lt;=0.3),3,IF(AND(D11&gt;=0.06,D11&lt;=0.2),2,IF(AND(D11&gt;=0.01,D11&lt;=0.05),1,0))))))</f>
        <v/>
      </c>
      <c r="E10" s="117" t="str">
        <f>D10</f>
        <v/>
      </c>
      <c r="G10" s="16"/>
      <c r="H10" s="16"/>
      <c r="I10" s="21"/>
      <c r="J10" s="16"/>
      <c r="K10" s="16"/>
    </row>
    <row r="11" spans="1:33" ht="28.5" customHeight="1" thickBot="1" x14ac:dyDescent="0.25">
      <c r="A11" s="154"/>
      <c r="B11" s="156"/>
      <c r="C11" s="19"/>
      <c r="D11" s="20" t="str">
        <f>IF(OR(C11="",C7=0),"",ROUND(C11/C7,2))</f>
        <v/>
      </c>
      <c r="E11" s="118"/>
      <c r="G11" s="16"/>
      <c r="H11" s="16"/>
      <c r="I11" s="21"/>
      <c r="J11" s="16"/>
      <c r="K11" s="16"/>
    </row>
    <row r="12" spans="1:33" ht="18" customHeight="1" x14ac:dyDescent="0.2">
      <c r="A12" s="129" t="s">
        <v>51</v>
      </c>
      <c r="B12" s="130" t="s">
        <v>9</v>
      </c>
      <c r="C12" s="131"/>
      <c r="D12" s="132" t="str">
        <f>IF(C12="","",IF(C12&gt;=20,5,IF(AND(C12&gt;=15,C12&lt;=19),4,IF(AND(C12&gt;=10,C12&lt;=14),3,IF(AND(C12&gt;=5,C12&lt;=9),2,IF(AND(C12&gt;=1,C12&lt;=4),1,0))))))</f>
        <v/>
      </c>
      <c r="E12" s="117" t="str">
        <f>IF(OR(C12="",B4=""),"",(D12*$B$4))</f>
        <v/>
      </c>
      <c r="G12" s="16"/>
      <c r="H12" s="16"/>
      <c r="I12" s="21"/>
      <c r="J12" s="16"/>
      <c r="K12" s="16"/>
    </row>
    <row r="13" spans="1:33" ht="18" customHeight="1" thickBot="1" x14ac:dyDescent="0.25">
      <c r="A13" s="154"/>
      <c r="B13" s="120"/>
      <c r="C13" s="122"/>
      <c r="D13" s="124">
        <f t="shared" ref="D13" si="0">IF(C13&gt;199,5,IF(AND(C13&gt;149,C13&lt;200),4,IF(AND(C13&gt;99,C13&lt;150),3,IF(AND(C13&gt;49,C13&lt;100),2,IF(C13&lt;50,1)))))</f>
        <v>1</v>
      </c>
      <c r="E13" s="118"/>
      <c r="G13" s="16"/>
      <c r="H13" s="16"/>
      <c r="I13" s="21"/>
      <c r="J13" s="16"/>
      <c r="K13" s="16"/>
    </row>
    <row r="14" spans="1:33" ht="18" customHeight="1" x14ac:dyDescent="0.2">
      <c r="A14" s="128" t="s">
        <v>52</v>
      </c>
      <c r="B14" s="119" t="s">
        <v>12</v>
      </c>
      <c r="C14" s="121"/>
      <c r="D14" s="123" t="str">
        <f>IF(C14="","",IF(C14&gt;=20,5,IF(AND(C14&gt;=15,C14&lt;=19),4,IF(AND(C14&gt;=10,C14&lt;=14),3,IF(AND(C14&gt;=5,C14&lt;=9),2,IF(AND(C14&gt;=1,C14&lt;=4),1,0))))))</f>
        <v/>
      </c>
      <c r="E14" s="117" t="str">
        <f>IF(OR(C14="",B4=""),"",D14*$B$4)</f>
        <v/>
      </c>
    </row>
    <row r="15" spans="1:33" ht="18" customHeight="1" thickBot="1" x14ac:dyDescent="0.25">
      <c r="A15" s="154"/>
      <c r="B15" s="120"/>
      <c r="C15" s="122"/>
      <c r="D15" s="124">
        <f t="shared" ref="D15" si="1">IF(C15&gt;199,5,IF(AND(C15&gt;149,C15&lt;200),4,IF(AND(C15&gt;99,C15&lt;150),3,IF(AND(C15&gt;49,C15&lt;100),2,IF(C15&lt;50,1)))))</f>
        <v>1</v>
      </c>
      <c r="E15" s="118"/>
    </row>
    <row r="16" spans="1:33" ht="18" customHeight="1" x14ac:dyDescent="0.2">
      <c r="A16" s="128" t="s">
        <v>53</v>
      </c>
      <c r="B16" s="119" t="s">
        <v>13</v>
      </c>
      <c r="C16" s="121"/>
      <c r="D16" s="123" t="str">
        <f>IF(C16="","",IF(C16&gt;=9,5,IF(AND(C16&gt;=7,C16&lt;=8),4,IF(AND(C16&gt;=5,C16&lt;=6),3,IF(AND(C16&gt;=3,C16&lt;=4),2,IF(AND(C16&gt;=1,C16&lt;=2),1,0))))))</f>
        <v/>
      </c>
      <c r="E16" s="117" t="str">
        <f>IF(OR(C16="",B4=""),"",D16*$B$4)</f>
        <v/>
      </c>
    </row>
    <row r="17" spans="1:5" ht="18" customHeight="1" thickBot="1" x14ac:dyDescent="0.25">
      <c r="A17" s="154"/>
      <c r="B17" s="120"/>
      <c r="C17" s="122"/>
      <c r="D17" s="124">
        <f t="shared" ref="D17" si="2">IF(C17&gt;199,5,IF(AND(C17&gt;149,C17&lt;200),4,IF(AND(C17&gt;99,C17&lt;150),3,IF(AND(C17&gt;49,C17&lt;100),2,IF(C17&lt;50,1)))))</f>
        <v>1</v>
      </c>
      <c r="E17" s="118"/>
    </row>
    <row r="18" spans="1:5" ht="36.75" customHeight="1" thickBot="1" x14ac:dyDescent="0.25">
      <c r="A18" s="128" t="s">
        <v>54</v>
      </c>
      <c r="B18" s="119" t="s">
        <v>110</v>
      </c>
      <c r="C18" s="23" t="s">
        <v>111</v>
      </c>
      <c r="D18" s="24" t="str">
        <f>IF(C19="","",IF(C7=0,"",IF(D19&gt;=0.1,5,IF(AND(D19&gt;=0.08,D19&lt;=0.09),4,IF(AND(D19&gt;=0.06,D19&lt;=0.07),3,IF(AND(D19&gt;=0.04,D19&lt;=0.05),2,IF(AND(D19&gt;=0.01,D19&lt;=0.03),1,0)))))))</f>
        <v/>
      </c>
      <c r="E18" s="157" t="str">
        <f>D18</f>
        <v/>
      </c>
    </row>
    <row r="19" spans="1:5" ht="32.25" customHeight="1" thickBot="1" x14ac:dyDescent="0.25">
      <c r="A19" s="154"/>
      <c r="B19" s="120"/>
      <c r="C19" s="19"/>
      <c r="D19" s="25" t="str">
        <f>IF(OR(C19="",C7=0),"",ROUND(C19/C7,2))</f>
        <v/>
      </c>
      <c r="E19" s="158"/>
    </row>
    <row r="20" spans="1:5" ht="18" customHeight="1" x14ac:dyDescent="0.2">
      <c r="A20" s="128" t="s">
        <v>55</v>
      </c>
      <c r="B20" s="119" t="s">
        <v>18</v>
      </c>
      <c r="C20" s="121"/>
      <c r="D20" s="123" t="str">
        <f>IF(C20="","",IF(C20&gt;=5,5,IF(C20=4,4,IF(C20=3,3,IF(C20=2,2,IF(C20=1,1,0))))))</f>
        <v/>
      </c>
      <c r="E20" s="117" t="str">
        <f>IF(OR(C20="",B4=""),"",D20*$B$4)</f>
        <v/>
      </c>
    </row>
    <row r="21" spans="1:5" ht="18" customHeight="1" thickBot="1" x14ac:dyDescent="0.25">
      <c r="A21" s="129"/>
      <c r="B21" s="130"/>
      <c r="C21" s="131"/>
      <c r="D21" s="132">
        <f t="shared" ref="D21" si="3">IF(C21&gt;199,5,IF(AND(C21&gt;149,C21&lt;200),4,IF(AND(C21&gt;99,C21&lt;150),3,IF(AND(C21&gt;49,C21&lt;100),2,IF(C21&lt;50,1)))))</f>
        <v>1</v>
      </c>
      <c r="E21" s="117"/>
    </row>
    <row r="22" spans="1:5" ht="30" customHeight="1" thickBot="1" x14ac:dyDescent="0.25">
      <c r="A22" s="125" t="s">
        <v>79</v>
      </c>
      <c r="B22" s="126"/>
      <c r="C22" s="126"/>
      <c r="D22" s="126"/>
      <c r="E22" s="127"/>
    </row>
    <row r="23" spans="1:5" ht="87.75" customHeight="1" x14ac:dyDescent="0.2">
      <c r="A23" s="159" t="s">
        <v>121</v>
      </c>
      <c r="B23" s="160" t="s">
        <v>27</v>
      </c>
      <c r="C23" s="121"/>
      <c r="D23" s="161" t="str">
        <f>IF(C23="","",IF(C23&gt;=25,5,IF(AND(C23&gt;=19,C23&lt;=24),4,IF(AND(C23&gt;=13,C23&lt;=18),3,IF(AND(C23&gt;=7,C23&lt;=12),2,IF(AND(C23&gt;=1,C23&lt;=6),1,0))))))</f>
        <v/>
      </c>
      <c r="E23" s="163" t="str">
        <f>IF(OR(C23="",B4=""),"",D23*$B$4)</f>
        <v/>
      </c>
    </row>
    <row r="24" spans="1:5" ht="73.5" customHeight="1" thickBot="1" x14ac:dyDescent="0.25">
      <c r="A24" s="152"/>
      <c r="B24" s="150"/>
      <c r="C24" s="153"/>
      <c r="D24" s="162">
        <f t="shared" ref="D24" si="4">IF(C24&gt;199,5,IF(AND(C24&gt;149,C24&lt;200),4,IF(AND(C24&gt;99,C24&lt;150),3,IF(AND(C24&gt;49,C24&lt;100),2,IF(C24&lt;50,1)))))</f>
        <v>1</v>
      </c>
      <c r="E24" s="118"/>
    </row>
    <row r="25" spans="1:5" ht="32.25" hidden="1" customHeight="1" x14ac:dyDescent="0.2">
      <c r="A25" s="107" t="s">
        <v>57</v>
      </c>
      <c r="B25" s="164" t="s">
        <v>126</v>
      </c>
      <c r="C25" s="165"/>
      <c r="D25" s="113" t="str">
        <f>IF(C25="ja",5,IF(C25="nein",0,""))</f>
        <v/>
      </c>
      <c r="E25" s="167" t="str">
        <f>D25</f>
        <v/>
      </c>
    </row>
    <row r="26" spans="1:5" ht="36.75" hidden="1" customHeight="1" thickBot="1" x14ac:dyDescent="0.25">
      <c r="A26" s="108"/>
      <c r="B26" s="110"/>
      <c r="C26" s="166"/>
      <c r="D26" s="114">
        <f t="shared" ref="D26" si="5">IF(C26&gt;199,5,IF(AND(C26&gt;149,C26&lt;200),4,IF(AND(C26&gt;99,C26&lt;150),3,IF(AND(C26&gt;49,C26&lt;100),2,IF(C26&lt;50,1)))))</f>
        <v>1</v>
      </c>
      <c r="E26" s="168"/>
    </row>
    <row r="27" spans="1:5" ht="18" customHeight="1" x14ac:dyDescent="0.2">
      <c r="A27" s="180" t="s">
        <v>58</v>
      </c>
      <c r="B27" s="119" t="s">
        <v>22</v>
      </c>
      <c r="C27" s="121"/>
      <c r="D27" s="123" t="str">
        <f>IF(C27="","",IF(C27="Premium-Club",5,IF(C27="Basis-Club",3,0)))</f>
        <v/>
      </c>
      <c r="E27" s="144" t="str">
        <f>IF(OR(C27="",B4=""),"",D27*$B$4)</f>
        <v/>
      </c>
    </row>
    <row r="28" spans="1:5" ht="18" customHeight="1" thickBot="1" x14ac:dyDescent="0.25">
      <c r="A28" s="152"/>
      <c r="B28" s="120"/>
      <c r="C28" s="122"/>
      <c r="D28" s="124">
        <f t="shared" ref="D28" si="6">IF(C28&gt;199,5,IF(AND(C28&gt;149,C28&lt;200),4,IF(AND(C28&gt;99,C28&lt;150),3,IF(AND(C28&gt;49,C28&lt;100),2,IF(C28&lt;50,1)))))</f>
        <v>1</v>
      </c>
      <c r="E28" s="118"/>
    </row>
    <row r="29" spans="1:5" ht="27.75" hidden="1" customHeight="1" x14ac:dyDescent="0.2">
      <c r="A29" s="107" t="s">
        <v>59</v>
      </c>
      <c r="B29" s="109" t="s">
        <v>127</v>
      </c>
      <c r="C29" s="111"/>
      <c r="D29" s="113" t="str">
        <f>IF(C29="Kurzanalyse",1,IF(C29="Detailanalyse",3,IF(C29="Vereinsberatung",5,IF(C29="",""))))</f>
        <v/>
      </c>
      <c r="E29" s="115" t="str">
        <f>IF(OR(C29="",B4=""),"",D29*$B$4)</f>
        <v/>
      </c>
    </row>
    <row r="30" spans="1:5" ht="26.25" hidden="1" customHeight="1" thickBot="1" x14ac:dyDescent="0.25">
      <c r="A30" s="108"/>
      <c r="B30" s="110"/>
      <c r="C30" s="112"/>
      <c r="D30" s="114">
        <f t="shared" ref="D30" si="7">IF(C30&gt;199,5,IF(AND(C30&gt;149,C30&lt;200),4,IF(AND(C30&gt;99,C30&lt;150),3,IF(AND(C30&gt;49,C30&lt;100),2,IF(C30&lt;50,1)))))</f>
        <v>1</v>
      </c>
      <c r="E30" s="115"/>
    </row>
    <row r="31" spans="1:5" ht="18" customHeight="1" x14ac:dyDescent="0.2">
      <c r="A31" s="151" t="s">
        <v>60</v>
      </c>
      <c r="B31" s="119" t="s">
        <v>24</v>
      </c>
      <c r="C31" s="121"/>
      <c r="D31" s="123" t="str">
        <f>IF(C31="","",IF(C31="ja",3,0))</f>
        <v/>
      </c>
      <c r="E31" s="144" t="str">
        <f>IF(OR(C31="",B4=""),"",D31*$B$4)</f>
        <v/>
      </c>
    </row>
    <row r="32" spans="1:5" ht="18" customHeight="1" thickBot="1" x14ac:dyDescent="0.25">
      <c r="A32" s="152"/>
      <c r="B32" s="120"/>
      <c r="C32" s="122"/>
      <c r="D32" s="124">
        <f t="shared" ref="D32" si="8">IF(C32&gt;199,5,IF(AND(C32&gt;149,C32&lt;200),4,IF(AND(C32&gt;99,C32&lt;150),3,IF(AND(C32&gt;49,C32&lt;100),2,IF(C32&lt;50,1)))))</f>
        <v>1</v>
      </c>
      <c r="E32" s="118"/>
    </row>
    <row r="33" spans="1:5" ht="81.75" customHeight="1" x14ac:dyDescent="0.2">
      <c r="A33" s="151" t="s">
        <v>124</v>
      </c>
      <c r="B33" s="119" t="s">
        <v>117</v>
      </c>
      <c r="C33" s="121"/>
      <c r="D33" s="123" t="str">
        <f>IF(C33="","",IF(C33&gt;=5,5,IF(C33=4,4,IF(C33=3,3,IF(C33=2,2,IF(C33=1,1,0))))))</f>
        <v/>
      </c>
      <c r="E33" s="117" t="str">
        <f>IF(OR(C33="",B4=""),"",D33*$B$4)</f>
        <v/>
      </c>
    </row>
    <row r="34" spans="1:5" ht="89.25" customHeight="1" thickBot="1" x14ac:dyDescent="0.25">
      <c r="A34" s="152"/>
      <c r="B34" s="120"/>
      <c r="C34" s="122"/>
      <c r="D34" s="124">
        <f t="shared" ref="D34" si="9">IF(C34&gt;199,5,IF(AND(C34&gt;149,C34&lt;200),4,IF(AND(C34&gt;99,C34&lt;150),3,IF(AND(C34&gt;49,C34&lt;100),2,IF(C34&lt;50,1)))))</f>
        <v>1</v>
      </c>
      <c r="E34" s="118"/>
    </row>
    <row r="35" spans="1:5" ht="18" customHeight="1" x14ac:dyDescent="0.2">
      <c r="A35" s="151" t="s">
        <v>62</v>
      </c>
      <c r="B35" s="119" t="s">
        <v>29</v>
      </c>
      <c r="C35" s="121"/>
      <c r="D35" s="123" t="str">
        <f>IF(C35="ja",3,IF(C35="nein",0,""))</f>
        <v/>
      </c>
      <c r="E35" s="117" t="str">
        <f>IF(OR(C35="",B4=""),"",D35*$B$4)</f>
        <v/>
      </c>
    </row>
    <row r="36" spans="1:5" ht="18" customHeight="1" thickBot="1" x14ac:dyDescent="0.25">
      <c r="A36" s="152"/>
      <c r="B36" s="120"/>
      <c r="C36" s="122"/>
      <c r="D36" s="124">
        <f t="shared" ref="D36" si="10">IF(C36&gt;199,5,IF(AND(C36&gt;149,C36&lt;200),4,IF(AND(C36&gt;99,C36&lt;150),3,IF(AND(C36&gt;49,C36&lt;100),2,IF(C36&lt;50,1)))))</f>
        <v>1</v>
      </c>
      <c r="E36" s="118"/>
    </row>
    <row r="37" spans="1:5" ht="18" customHeight="1" x14ac:dyDescent="0.2">
      <c r="A37" s="151" t="s">
        <v>64</v>
      </c>
      <c r="B37" s="119" t="s">
        <v>31</v>
      </c>
      <c r="C37" s="121"/>
      <c r="D37" s="123" t="str">
        <f>IF(C37="","",IF(C37&gt;=5,5,IF(C37=4,4,IF(C37=3,3,IF(C37=2,2,IF(C37=1,1,0))))))</f>
        <v/>
      </c>
      <c r="E37" s="117" t="str">
        <f>IF(OR(C37="",B4=""),"",D37*$B$4)</f>
        <v/>
      </c>
    </row>
    <row r="38" spans="1:5" ht="18" customHeight="1" thickBot="1" x14ac:dyDescent="0.25">
      <c r="A38" s="152"/>
      <c r="B38" s="120"/>
      <c r="C38" s="122"/>
      <c r="D38" s="124">
        <f t="shared" ref="D38" si="11">IF(C38&gt;199,5,IF(AND(C38&gt;149,C38&lt;200),4,IF(AND(C38&gt;99,C38&lt;150),3,IF(AND(C38&gt;49,C38&lt;100),2,IF(C38&lt;50,1)))))</f>
        <v>1</v>
      </c>
      <c r="E38" s="118"/>
    </row>
    <row r="39" spans="1:5" ht="18" customHeight="1" x14ac:dyDescent="0.2">
      <c r="A39" s="151" t="s">
        <v>63</v>
      </c>
      <c r="B39" s="119" t="s">
        <v>33</v>
      </c>
      <c r="C39" s="121"/>
      <c r="D39" s="132" t="str">
        <f>IF(C39="","",IF(C39&gt;=9,5,IF(AND(C39&gt;=6,C39&lt;=8),4,IF(AND(C39&gt;=4,C39&lt;=5),3,IF(AND(C39&gt;=2,C39&lt;=3),2,IF(C39=1,1,0))))))</f>
        <v/>
      </c>
      <c r="E39" s="117" t="str">
        <f>IF(OR(C39="",B4=""),"",D39*$B$4)</f>
        <v/>
      </c>
    </row>
    <row r="40" spans="1:5" ht="18" customHeight="1" thickBot="1" x14ac:dyDescent="0.25">
      <c r="A40" s="152"/>
      <c r="B40" s="120"/>
      <c r="C40" s="122"/>
      <c r="D40" s="124"/>
      <c r="E40" s="118"/>
    </row>
    <row r="41" spans="1:5" ht="32.25" customHeight="1" x14ac:dyDescent="0.2">
      <c r="A41" s="151" t="s">
        <v>88</v>
      </c>
      <c r="B41" s="119" t="s">
        <v>99</v>
      </c>
      <c r="C41" s="121"/>
      <c r="D41" s="123" t="str">
        <f>IF(C41="","",IF(C41&gt;=5,5,IF(C41=4,4,IF(C41=3,3,IF(C41=2,2,IF(C41=1,1,0))))))</f>
        <v/>
      </c>
      <c r="E41" s="117" t="str">
        <f>D41</f>
        <v/>
      </c>
    </row>
    <row r="42" spans="1:5" ht="32.25" customHeight="1" thickBot="1" x14ac:dyDescent="0.25">
      <c r="A42" s="152"/>
      <c r="B42" s="120"/>
      <c r="C42" s="122"/>
      <c r="D42" s="124">
        <f t="shared" ref="D42" si="12">IF(C42&gt;199,5,IF(AND(C42&gt;149,C42&lt;200),4,IF(AND(C42&gt;99,C42&lt;150),3,IF(AND(C42&gt;49,C42&lt;100),2,IF(C42&lt;50,1)))))</f>
        <v>1</v>
      </c>
      <c r="E42" s="118"/>
    </row>
    <row r="43" spans="1:5" ht="18" customHeight="1" x14ac:dyDescent="0.2">
      <c r="A43" s="151" t="s">
        <v>89</v>
      </c>
      <c r="B43" s="119" t="s">
        <v>35</v>
      </c>
      <c r="C43" s="121"/>
      <c r="D43" s="123" t="str">
        <f>IF(C43="ja",3,IF(C43="nein",0,""))</f>
        <v/>
      </c>
      <c r="E43" s="117" t="str">
        <f>D43</f>
        <v/>
      </c>
    </row>
    <row r="44" spans="1:5" ht="18" customHeight="1" thickBot="1" x14ac:dyDescent="0.25">
      <c r="A44" s="152"/>
      <c r="B44" s="150"/>
      <c r="C44" s="153"/>
      <c r="D44" s="145">
        <f t="shared" ref="D44" si="13">IF(C44&gt;199,5,IF(AND(C44&gt;149,C44&lt;200),4,IF(AND(C44&gt;99,C44&lt;150),3,IF(AND(C44&gt;49,C44&lt;100),2,IF(C44&lt;50,1)))))</f>
        <v>1</v>
      </c>
      <c r="E44" s="118"/>
    </row>
    <row r="45" spans="1:5" ht="25.5" customHeight="1" thickBot="1" x14ac:dyDescent="0.25">
      <c r="A45" s="146" t="s">
        <v>82</v>
      </c>
      <c r="B45" s="147"/>
      <c r="C45" s="147"/>
      <c r="D45" s="147"/>
      <c r="E45" s="148"/>
    </row>
    <row r="46" spans="1:5" ht="18" customHeight="1" x14ac:dyDescent="0.2">
      <c r="A46" s="137" t="s">
        <v>65</v>
      </c>
      <c r="B46" s="130" t="s">
        <v>36</v>
      </c>
      <c r="C46" s="131"/>
      <c r="D46" s="132" t="str">
        <f>IF(C46="ja",3,IF(C46="nein",0,""))</f>
        <v/>
      </c>
      <c r="E46" s="117" t="str">
        <f>IF(OR(C46="",B4=""),"",D46*$B$4)</f>
        <v/>
      </c>
    </row>
    <row r="47" spans="1:5" ht="18" customHeight="1" thickBot="1" x14ac:dyDescent="0.25">
      <c r="A47" s="142"/>
      <c r="B47" s="120"/>
      <c r="C47" s="122"/>
      <c r="D47" s="124">
        <f t="shared" ref="D47" si="14">IF(C47&gt;199,5,IF(AND(C47&gt;149,C47&lt;200),4,IF(AND(C47&gt;99,C47&lt;150),3,IF(AND(C47&gt;49,C47&lt;100),2,IF(C47&lt;50,1)))))</f>
        <v>1</v>
      </c>
      <c r="E47" s="118"/>
    </row>
    <row r="48" spans="1:5" ht="20.25" customHeight="1" thickBot="1" x14ac:dyDescent="0.25">
      <c r="A48" s="149" t="s">
        <v>66</v>
      </c>
      <c r="B48" s="119" t="s">
        <v>38</v>
      </c>
      <c r="C48" s="17" t="s">
        <v>101</v>
      </c>
      <c r="D48" s="123" t="str">
        <f>IF(C49="ja",3,IF(C49="nein",0,""))</f>
        <v/>
      </c>
      <c r="E48" s="117" t="str">
        <f>IF(OR(AND(C49="",C51=""),B4=""),"",SUM(D48:D51)*$B$4)</f>
        <v/>
      </c>
    </row>
    <row r="49" spans="1:5" ht="23.25" customHeight="1" thickBot="1" x14ac:dyDescent="0.25">
      <c r="A49" s="137"/>
      <c r="B49" s="130"/>
      <c r="C49" s="19"/>
      <c r="D49" s="143"/>
      <c r="E49" s="117"/>
    </row>
    <row r="50" spans="1:5" ht="20.25" customHeight="1" thickBot="1" x14ac:dyDescent="0.25">
      <c r="A50" s="137"/>
      <c r="B50" s="130"/>
      <c r="C50" s="17" t="s">
        <v>100</v>
      </c>
      <c r="D50" s="132" t="str">
        <f>IF(C51="ja",3,IF(C51="nein",0,""))</f>
        <v/>
      </c>
      <c r="E50" s="117"/>
    </row>
    <row r="51" spans="1:5" ht="23.25" customHeight="1" x14ac:dyDescent="0.2">
      <c r="A51" s="142"/>
      <c r="B51" s="150"/>
      <c r="C51" s="26"/>
      <c r="D51" s="145"/>
      <c r="E51" s="118"/>
    </row>
    <row r="52" spans="1:5" ht="0.75" customHeight="1" x14ac:dyDescent="0.2">
      <c r="A52" s="29"/>
      <c r="B52" s="30"/>
      <c r="C52" s="30"/>
      <c r="D52" s="30"/>
      <c r="E52" s="30"/>
    </row>
    <row r="53" spans="1:5" ht="20.25" customHeight="1" thickBot="1" x14ac:dyDescent="0.25">
      <c r="A53" s="136" t="s">
        <v>67</v>
      </c>
      <c r="B53" s="119" t="s">
        <v>102</v>
      </c>
      <c r="C53" s="27" t="s">
        <v>101</v>
      </c>
      <c r="D53" s="123" t="str">
        <f>IF(C54="ja",3,IF(C54="nein",0,""))</f>
        <v/>
      </c>
      <c r="E53" s="144" t="str">
        <f>IF(OR(AND(C54="",C56=""),B4=""),"",SUM(D53:D56)*$B$4)</f>
        <v/>
      </c>
    </row>
    <row r="54" spans="1:5" ht="23.25" customHeight="1" thickBot="1" x14ac:dyDescent="0.25">
      <c r="A54" s="137"/>
      <c r="B54" s="130"/>
      <c r="C54" s="19"/>
      <c r="D54" s="143"/>
      <c r="E54" s="117"/>
    </row>
    <row r="55" spans="1:5" ht="20.25" customHeight="1" thickBot="1" x14ac:dyDescent="0.25">
      <c r="A55" s="137"/>
      <c r="B55" s="130"/>
      <c r="C55" s="17" t="s">
        <v>100</v>
      </c>
      <c r="D55" s="132" t="str">
        <f>IF(C56="ja",3,IF(C56="nein",0,""))</f>
        <v/>
      </c>
      <c r="E55" s="117"/>
    </row>
    <row r="56" spans="1:5" ht="23.25" customHeight="1" thickBot="1" x14ac:dyDescent="0.25">
      <c r="A56" s="142"/>
      <c r="B56" s="120"/>
      <c r="C56" s="19"/>
      <c r="D56" s="124"/>
      <c r="E56" s="118"/>
    </row>
    <row r="57" spans="1:5" ht="20.25" customHeight="1" thickBot="1" x14ac:dyDescent="0.25">
      <c r="A57" s="136" t="s">
        <v>68</v>
      </c>
      <c r="B57" s="119" t="s">
        <v>103</v>
      </c>
      <c r="C57" s="17" t="s">
        <v>101</v>
      </c>
      <c r="D57" s="123" t="str">
        <f>IF(C58="ja",3,IF(C58="nein",0,""))</f>
        <v/>
      </c>
      <c r="E57" s="117" t="str">
        <f>IF(OR(AND(C58="",C60=""),B4=""),"",SUM(D57:D60)*$B$4)</f>
        <v/>
      </c>
    </row>
    <row r="58" spans="1:5" ht="23.25" customHeight="1" thickBot="1" x14ac:dyDescent="0.25">
      <c r="A58" s="137"/>
      <c r="B58" s="130"/>
      <c r="C58" s="19"/>
      <c r="D58" s="143"/>
      <c r="E58" s="117"/>
    </row>
    <row r="59" spans="1:5" ht="20.25" customHeight="1" thickBot="1" x14ac:dyDescent="0.25">
      <c r="A59" s="137"/>
      <c r="B59" s="130"/>
      <c r="C59" s="17" t="s">
        <v>100</v>
      </c>
      <c r="D59" s="132" t="str">
        <f>IF(C60="ja",3,IF(C60="nein",0,""))</f>
        <v/>
      </c>
      <c r="E59" s="117"/>
    </row>
    <row r="60" spans="1:5" ht="23.25" customHeight="1" thickBot="1" x14ac:dyDescent="0.25">
      <c r="A60" s="142"/>
      <c r="B60" s="120"/>
      <c r="C60" s="19"/>
      <c r="D60" s="124"/>
      <c r="E60" s="118"/>
    </row>
    <row r="61" spans="1:5" ht="21.75" customHeight="1" x14ac:dyDescent="0.2">
      <c r="A61" s="136" t="s">
        <v>69</v>
      </c>
      <c r="B61" s="119" t="s">
        <v>43</v>
      </c>
      <c r="C61" s="121"/>
      <c r="D61" s="123" t="str">
        <f>IF(C61="","",IF(C61&gt;=5,5,IF(C61=4,4,IF(C61=3,3,IF(C61=2,2,IF(C61=1,1,0))))))</f>
        <v/>
      </c>
      <c r="E61" s="117" t="str">
        <f>IF(OR(C61="",B4=""),"",D61*$B$4)</f>
        <v/>
      </c>
    </row>
    <row r="62" spans="1:5" ht="21.75" customHeight="1" thickBot="1" x14ac:dyDescent="0.25">
      <c r="A62" s="142"/>
      <c r="B62" s="120"/>
      <c r="C62" s="122"/>
      <c r="D62" s="124">
        <f t="shared" ref="D62" si="15">IF(C62&gt;199,5,IF(AND(C62&gt;149,C62&lt;200),4,IF(AND(C62&gt;99,C62&lt;150),3,IF(AND(C62&gt;49,C62&lt;100),2,IF(C62&lt;50,1)))))</f>
        <v>1</v>
      </c>
      <c r="E62" s="118"/>
    </row>
    <row r="63" spans="1:5" ht="20.25" customHeight="1" x14ac:dyDescent="0.2">
      <c r="A63" s="136" t="s">
        <v>70</v>
      </c>
      <c r="B63" s="119" t="s">
        <v>44</v>
      </c>
      <c r="C63" s="121"/>
      <c r="D63" s="123" t="str">
        <f>IF(C63="","",IF(C63&gt;=5,5,IF(C63=4,4,IF(C63=3,3,IF(C63=2,2,IF(C63=1,1,0))))))</f>
        <v/>
      </c>
      <c r="E63" s="117" t="str">
        <f>IF(OR(C63="",B4=""),"",D63*$B$4)</f>
        <v/>
      </c>
    </row>
    <row r="64" spans="1:5" ht="20.25" customHeight="1" thickBot="1" x14ac:dyDescent="0.25">
      <c r="A64" s="142"/>
      <c r="B64" s="120"/>
      <c r="C64" s="122"/>
      <c r="D64" s="124">
        <f t="shared" ref="D64" si="16">IF(C64&gt;199,5,IF(AND(C64&gt;149,C64&lt;200),4,IF(AND(C64&gt;99,C64&lt;150),3,IF(AND(C64&gt;49,C64&lt;100),2,IF(C64&lt;50,1)))))</f>
        <v>1</v>
      </c>
      <c r="E64" s="118"/>
    </row>
    <row r="65" spans="1:5" ht="20.25" customHeight="1" x14ac:dyDescent="0.2">
      <c r="A65" s="136" t="s">
        <v>70</v>
      </c>
      <c r="B65" s="119" t="s">
        <v>145</v>
      </c>
      <c r="C65" s="121"/>
      <c r="D65" s="123" t="str">
        <f>IF(C65="","",IF(C65&gt;=5,5,IF(C65=4,4,IF(C65=3,3,IF(C65=2,2,IF(C65=1,1,0))))))</f>
        <v/>
      </c>
      <c r="E65" s="117" t="str">
        <f>IF(OR(C65="",B6=""),"",D65*$B$4)</f>
        <v/>
      </c>
    </row>
    <row r="66" spans="1:5" ht="20.25" customHeight="1" thickBot="1" x14ac:dyDescent="0.25">
      <c r="A66" s="142"/>
      <c r="B66" s="120"/>
      <c r="C66" s="122"/>
      <c r="D66" s="124">
        <f t="shared" ref="D66" si="17">IF(C66&gt;199,5,IF(AND(C66&gt;149,C66&lt;200),4,IF(AND(C66&gt;99,C66&lt;150),3,IF(AND(C66&gt;49,C66&lt;100),2,IF(C66&lt;50,1)))))</f>
        <v>1</v>
      </c>
      <c r="E66" s="118"/>
    </row>
    <row r="67" spans="1:5" ht="20.25" customHeight="1" x14ac:dyDescent="0.2">
      <c r="A67" s="136" t="s">
        <v>71</v>
      </c>
      <c r="B67" s="119" t="s">
        <v>118</v>
      </c>
      <c r="C67" s="121"/>
      <c r="D67" s="123" t="str">
        <f>IF(C67="","",IF(C67&gt;=5,5,IF(C67=4,4,IF(C67=3,3,IF(C67=2,2,IF(C67=1,1,0))))))</f>
        <v/>
      </c>
      <c r="E67" s="117" t="str">
        <f>IF(OR(C67="",B4=""),"",D67*$B$4)</f>
        <v/>
      </c>
    </row>
    <row r="68" spans="1:5" ht="20.25" customHeight="1" thickBot="1" x14ac:dyDescent="0.25">
      <c r="A68" s="142"/>
      <c r="B68" s="120"/>
      <c r="C68" s="122"/>
      <c r="D68" s="124">
        <f t="shared" ref="D68" si="18">IF(C68&gt;199,5,IF(AND(C68&gt;149,C68&lt;200),4,IF(AND(C68&gt;99,C68&lt;150),3,IF(AND(C68&gt;49,C68&lt;100),2,IF(C68&lt;50,1)))))</f>
        <v>1</v>
      </c>
      <c r="E68" s="118"/>
    </row>
    <row r="69" spans="1:5" ht="18" customHeight="1" x14ac:dyDescent="0.2">
      <c r="A69" s="136" t="s">
        <v>72</v>
      </c>
      <c r="B69" s="119" t="s">
        <v>104</v>
      </c>
      <c r="C69" s="121"/>
      <c r="D69" s="123" t="str">
        <f>IF(C69="","",IF(C69&gt;=5,5,IF(C69=4,4,IF(C69=3,3,IF(C69=2,2,IF(C69=1,1,0))))))</f>
        <v/>
      </c>
      <c r="E69" s="117" t="str">
        <f>IF(OR(C69="",B4=""),"",D69*$B$4)</f>
        <v/>
      </c>
    </row>
    <row r="70" spans="1:5" ht="18" customHeight="1" thickBot="1" x14ac:dyDescent="0.25">
      <c r="A70" s="137"/>
      <c r="B70" s="130"/>
      <c r="C70" s="131"/>
      <c r="D70" s="132">
        <f t="shared" ref="D70" si="19">IF(C70&gt;199,5,IF(AND(C70&gt;149,C70&lt;200),4,IF(AND(C70&gt;99,C70&lt;150),3,IF(AND(C70&gt;49,C70&lt;100),2,IF(C70&lt;50,1)))))</f>
        <v>1</v>
      </c>
      <c r="E70" s="117"/>
    </row>
    <row r="71" spans="1:5" ht="25.5" customHeight="1" thickBot="1" x14ac:dyDescent="0.25">
      <c r="A71" s="133" t="s">
        <v>93</v>
      </c>
      <c r="B71" s="134"/>
      <c r="C71" s="134"/>
      <c r="D71" s="134"/>
      <c r="E71" s="135"/>
    </row>
    <row r="72" spans="1:5" ht="18" customHeight="1" x14ac:dyDescent="0.2">
      <c r="A72" s="138" t="s">
        <v>73</v>
      </c>
      <c r="B72" s="119" t="s">
        <v>46</v>
      </c>
      <c r="C72" s="121"/>
      <c r="D72" s="140" t="str">
        <f>IF(C72="","",IF(C72&gt;=50,5,IF(AND(C72&gt;=20,C72&lt;=49),4,IF(AND(C72&gt;=10,C72&lt;=19),3,IF(AND(C72&gt;=5,C72&lt;=9),2,IF(AND(C72&gt;=1,C72&lt;=4),1,0))))))</f>
        <v/>
      </c>
      <c r="E72" s="117" t="str">
        <f>IF(OR(C72="",B4=""),"",D72*$B$4)</f>
        <v/>
      </c>
    </row>
    <row r="73" spans="1:5" ht="18" customHeight="1" thickBot="1" x14ac:dyDescent="0.25">
      <c r="A73" s="139"/>
      <c r="B73" s="120"/>
      <c r="C73" s="122"/>
      <c r="D73" s="141"/>
      <c r="E73" s="118"/>
    </row>
    <row r="74" spans="1:5" ht="18" customHeight="1" x14ac:dyDescent="0.2">
      <c r="A74" s="138" t="s">
        <v>74</v>
      </c>
      <c r="B74" s="119" t="s">
        <v>47</v>
      </c>
      <c r="C74" s="121"/>
      <c r="D74" s="132" t="str">
        <f>IF(C74="","",IF(C74&gt;=50,5,IF(AND(C74&gt;=20,C74&lt;=49),4,IF(AND(C74&gt;=10,C74&lt;=19),3,IF(AND(C74&gt;=5,C74&lt;=9),2,IF(AND(C74&gt;=1,C74&lt;=4),1,0))))))</f>
        <v/>
      </c>
      <c r="E74" s="117" t="str">
        <f>IF(OR(C74="",B4=""),"",D74*$B$4)</f>
        <v/>
      </c>
    </row>
    <row r="75" spans="1:5" ht="18" customHeight="1" thickBot="1" x14ac:dyDescent="0.25">
      <c r="A75" s="139"/>
      <c r="B75" s="120"/>
      <c r="C75" s="122"/>
      <c r="D75" s="124"/>
      <c r="E75" s="118"/>
    </row>
    <row r="76" spans="1:5" ht="15.75" customHeight="1" x14ac:dyDescent="0.2">
      <c r="A76" s="169" t="s">
        <v>115</v>
      </c>
      <c r="B76" s="170"/>
      <c r="C76" s="170"/>
      <c r="D76" s="171"/>
      <c r="E76" s="175" t="str">
        <f>IF(C7="","",SUM(E7:E75))</f>
        <v/>
      </c>
    </row>
    <row r="77" spans="1:5" ht="9" customHeight="1" x14ac:dyDescent="0.2">
      <c r="A77" s="172"/>
      <c r="B77" s="173"/>
      <c r="C77" s="173"/>
      <c r="D77" s="174"/>
      <c r="E77" s="176">
        <f t="shared" ref="E77" si="20">SUM(H81:H180)</f>
        <v>0</v>
      </c>
    </row>
    <row r="78" spans="1:5" ht="3.75" customHeight="1" x14ac:dyDescent="0.2"/>
    <row r="79" spans="1:5" x14ac:dyDescent="0.2">
      <c r="A79" s="2" t="s">
        <v>119</v>
      </c>
    </row>
    <row r="80" spans="1:5" ht="13.8" x14ac:dyDescent="0.2">
      <c r="A80" s="2" t="s">
        <v>125</v>
      </c>
    </row>
    <row r="81" spans="1:1" x14ac:dyDescent="0.2">
      <c r="A81" s="2"/>
    </row>
  </sheetData>
  <sheetProtection algorithmName="SHA-512" hashValue="m9r5AoBxhVQn2/Qj0kfWuACUlPs6LIpmkv4gE1+aZs6tMK5D6qEiFIAMFGxxC5iaMkSujoEL/TGSVHZMxoR9GQ==" saltValue="qqLvF1cG3AKgq+QlkQz0Zw==" spinCount="100000" sheet="1" objects="1" scenarios="1"/>
  <mergeCells count="149">
    <mergeCell ref="A76:D77"/>
    <mergeCell ref="E76:E77"/>
    <mergeCell ref="A37:A38"/>
    <mergeCell ref="B37:B38"/>
    <mergeCell ref="C37:C38"/>
    <mergeCell ref="D37:D38"/>
    <mergeCell ref="E37:E38"/>
    <mergeCell ref="A6:E6"/>
    <mergeCell ref="A33:A34"/>
    <mergeCell ref="B33:B34"/>
    <mergeCell ref="C33:C34"/>
    <mergeCell ref="D33:D34"/>
    <mergeCell ref="E33:E34"/>
    <mergeCell ref="A35:A36"/>
    <mergeCell ref="B35:B36"/>
    <mergeCell ref="C35:C36"/>
    <mergeCell ref="D35:D36"/>
    <mergeCell ref="E35:E36"/>
    <mergeCell ref="A27:A28"/>
    <mergeCell ref="B27:B28"/>
    <mergeCell ref="C27:C28"/>
    <mergeCell ref="D27:D28"/>
    <mergeCell ref="E27:E28"/>
    <mergeCell ref="A31:A32"/>
    <mergeCell ref="B31:B32"/>
    <mergeCell ref="C31:C32"/>
    <mergeCell ref="D31:D32"/>
    <mergeCell ref="E31:E32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  <mergeCell ref="A39:A40"/>
    <mergeCell ref="B39:B40"/>
    <mergeCell ref="C39:C40"/>
    <mergeCell ref="D39:D40"/>
    <mergeCell ref="E39:E40"/>
    <mergeCell ref="A8:A9"/>
    <mergeCell ref="B8:B9"/>
    <mergeCell ref="E8:E9"/>
    <mergeCell ref="C14:C15"/>
    <mergeCell ref="B14:B15"/>
    <mergeCell ref="A14:A15"/>
    <mergeCell ref="D14:D15"/>
    <mergeCell ref="E14:E15"/>
    <mergeCell ref="A10:A11"/>
    <mergeCell ref="B10:B11"/>
    <mergeCell ref="E10:E11"/>
    <mergeCell ref="A12:A13"/>
    <mergeCell ref="B12:B13"/>
    <mergeCell ref="C12:C13"/>
    <mergeCell ref="D12:D13"/>
    <mergeCell ref="A18:A19"/>
    <mergeCell ref="B18:B19"/>
    <mergeCell ref="E18:E19"/>
    <mergeCell ref="A16:A17"/>
    <mergeCell ref="A43:A44"/>
    <mergeCell ref="B43:B44"/>
    <mergeCell ref="C43:C44"/>
    <mergeCell ref="D43:D44"/>
    <mergeCell ref="E43:E44"/>
    <mergeCell ref="A41:A42"/>
    <mergeCell ref="B41:B42"/>
    <mergeCell ref="C41:C42"/>
    <mergeCell ref="D41:D42"/>
    <mergeCell ref="E41:E42"/>
    <mergeCell ref="D55:D56"/>
    <mergeCell ref="A53:A56"/>
    <mergeCell ref="B53:B56"/>
    <mergeCell ref="E53:E56"/>
    <mergeCell ref="E48:E51"/>
    <mergeCell ref="D53:D54"/>
    <mergeCell ref="D50:D51"/>
    <mergeCell ref="A45:E45"/>
    <mergeCell ref="A46:A47"/>
    <mergeCell ref="B46:B47"/>
    <mergeCell ref="C46:C47"/>
    <mergeCell ref="D46:D47"/>
    <mergeCell ref="E46:E47"/>
    <mergeCell ref="A48:A51"/>
    <mergeCell ref="B48:B51"/>
    <mergeCell ref="D48:D49"/>
    <mergeCell ref="A61:A62"/>
    <mergeCell ref="B61:B62"/>
    <mergeCell ref="C61:C62"/>
    <mergeCell ref="D61:D62"/>
    <mergeCell ref="E61:E62"/>
    <mergeCell ref="D59:D60"/>
    <mergeCell ref="A57:A60"/>
    <mergeCell ref="B57:B60"/>
    <mergeCell ref="E57:E60"/>
    <mergeCell ref="D57:D58"/>
    <mergeCell ref="A67:A68"/>
    <mergeCell ref="B67:B68"/>
    <mergeCell ref="C67:C68"/>
    <mergeCell ref="D67:D68"/>
    <mergeCell ref="E67:E68"/>
    <mergeCell ref="A63:A64"/>
    <mergeCell ref="B63:B64"/>
    <mergeCell ref="C63:C64"/>
    <mergeCell ref="D63:D64"/>
    <mergeCell ref="E63:E64"/>
    <mergeCell ref="A65:A66"/>
    <mergeCell ref="B65:B66"/>
    <mergeCell ref="C65:C66"/>
    <mergeCell ref="D65:D66"/>
    <mergeCell ref="E65:E66"/>
    <mergeCell ref="A71:E71"/>
    <mergeCell ref="D69:D70"/>
    <mergeCell ref="A69:A70"/>
    <mergeCell ref="B69:B70"/>
    <mergeCell ref="C69:C70"/>
    <mergeCell ref="E69:E70"/>
    <mergeCell ref="A74:A75"/>
    <mergeCell ref="B74:B75"/>
    <mergeCell ref="C74:C75"/>
    <mergeCell ref="D74:D75"/>
    <mergeCell ref="E74:E75"/>
    <mergeCell ref="A72:A73"/>
    <mergeCell ref="B72:B73"/>
    <mergeCell ref="C72:C73"/>
    <mergeCell ref="D72:D73"/>
    <mergeCell ref="E72:E73"/>
    <mergeCell ref="C3:C5"/>
    <mergeCell ref="D3:D5"/>
    <mergeCell ref="E3:E5"/>
    <mergeCell ref="A29:A30"/>
    <mergeCell ref="B29:B30"/>
    <mergeCell ref="C29:C30"/>
    <mergeCell ref="D29:D30"/>
    <mergeCell ref="E29:E30"/>
    <mergeCell ref="A1:E1"/>
    <mergeCell ref="E12:E13"/>
    <mergeCell ref="B16:B17"/>
    <mergeCell ref="C16:C17"/>
    <mergeCell ref="D16:D17"/>
    <mergeCell ref="E16:E17"/>
    <mergeCell ref="A22:E22"/>
    <mergeCell ref="A20:A21"/>
    <mergeCell ref="B20:B21"/>
    <mergeCell ref="C20:C21"/>
    <mergeCell ref="D20:D21"/>
    <mergeCell ref="E20:E21"/>
  </mergeCells>
  <dataValidations count="3">
    <dataValidation type="list" allowBlank="1" showInputMessage="1" showErrorMessage="1" sqref="C25:C26 C31:C32 C35:C36 C43:C44 C46:C47 C54 C56 C58 C60 C49 C51" xr:uid="{00000000-0002-0000-0300-000000000000}">
      <formula1>$AE$1:$AE$2</formula1>
    </dataValidation>
    <dataValidation type="list" allowBlank="1" showInputMessage="1" showErrorMessage="1" sqref="C27:C28" xr:uid="{00000000-0002-0000-0300-000001000000}">
      <formula1>$AF$1:$AF$3</formula1>
    </dataValidation>
    <dataValidation type="list" allowBlank="1" showInputMessage="1" showErrorMessage="1" sqref="C29:C30" xr:uid="{00000000-0002-0000-0300-000002000000}">
      <formula1>$AG$1:$AG$4</formula1>
    </dataValidation>
  </dataValidations>
  <pageMargins left="0.70866141732283472" right="0.70866141732283472" top="0.55118110236220474" bottom="0.74803149606299213" header="0.31496062992125984" footer="0.31496062992125984"/>
  <pageSetup paperSize="9" scale="96" fitToHeight="0" orientation="portrait" r:id="rId1"/>
  <headerFooter>
    <oddFooter>Seite &amp;P von &amp;N</oddFooter>
  </headerFooter>
  <rowBreaks count="2" manualBreakCount="2">
    <brk id="24" max="4" man="1"/>
    <brk id="51" max="4" man="1"/>
  </rowBreaks>
  <ignoredErrors>
    <ignoredError sqref="D39" formula="1"/>
    <ignoredError sqref="A33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69E631AD161046889B3E6BCB78BD39" ma:contentTypeVersion="18" ma:contentTypeDescription="Ein neues Dokument erstellen." ma:contentTypeScope="" ma:versionID="2899bff1a4375165c419568fd36ead9d">
  <xsd:schema xmlns:xsd="http://www.w3.org/2001/XMLSchema" xmlns:xs="http://www.w3.org/2001/XMLSchema" xmlns:p="http://schemas.microsoft.com/office/2006/metadata/properties" xmlns:ns2="59c42268-1873-4203-991f-a803642abf7c" xmlns:ns3="8e7d84cc-1208-431e-82dc-7441b43d7d2e" targetNamespace="http://schemas.microsoft.com/office/2006/metadata/properties" ma:root="true" ma:fieldsID="06a3ddcbf2b086e11a3286419b4ca1cb" ns2:_="" ns3:_="">
    <xsd:import namespace="59c42268-1873-4203-991f-a803642abf7c"/>
    <xsd:import namespace="8e7d84cc-1208-431e-82dc-7441b43d7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42268-1873-4203-991f-a803642ab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3f7279f-05db-4a3d-bd86-32d4c78b3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d84cc-1208-431e-82dc-7441b43d7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c1c0b2c-7df2-4839-9b67-af274f69648a}" ma:internalName="TaxCatchAll" ma:showField="CatchAllData" ma:web="8e7d84cc-1208-431e-82dc-7441b43d7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42268-1873-4203-991f-a803642abf7c">
      <Terms xmlns="http://schemas.microsoft.com/office/infopath/2007/PartnerControls"/>
    </lcf76f155ced4ddcb4097134ff3c332f>
    <TaxCatchAll xmlns="8e7d84cc-1208-431e-82dc-7441b43d7d2e" xsi:nil="true"/>
  </documentManagement>
</p:properties>
</file>

<file path=customXml/itemProps1.xml><?xml version="1.0" encoding="utf-8"?>
<ds:datastoreItem xmlns:ds="http://schemas.openxmlformats.org/officeDocument/2006/customXml" ds:itemID="{717C41A7-B722-4589-BC00-67F3498525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42268-1873-4203-991f-a803642abf7c"/>
    <ds:schemaRef ds:uri="8e7d84cc-1208-431e-82dc-7441b43d7d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3D8850-28B3-4B03-AC61-DFAECAA6C2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79A87-6D6E-4E1B-9CFE-F007EA8BD617}">
  <ds:schemaRefs>
    <ds:schemaRef ds:uri="http://purl.org/dc/terms/"/>
    <ds:schemaRef ds:uri="http://purl.org/dc/elements/1.1/"/>
    <ds:schemaRef ds:uri="http://schemas.microsoft.com/office/2006/documentManagement/types"/>
    <ds:schemaRef ds:uri="8e7d84cc-1208-431e-82dc-7441b43d7d2e"/>
    <ds:schemaRef ds:uri="http://schemas.openxmlformats.org/package/2006/metadata/core-properties"/>
    <ds:schemaRef ds:uri="59c42268-1873-4203-991f-a803642abf7c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AUSSCHREIBUNG</vt:lpstr>
      <vt:lpstr>PLAKAT</vt:lpstr>
      <vt:lpstr>AUSFÜLLHINWEISE</vt:lpstr>
      <vt:lpstr>FRAGEBOGEN</vt:lpstr>
      <vt:lpstr>AUSFÜLLHINWEISE!Druckbereich</vt:lpstr>
      <vt:lpstr>FRAGEBOGEN!Druckbereich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Gewichtete Entscheidungsmatrix - Template</dc:title>
  <dc:creator>Udo Pracht</dc:creator>
  <dc:description>http://www.udo-pracht.de</dc:description>
  <cp:lastModifiedBy>Lars Hoppe</cp:lastModifiedBy>
  <cp:lastPrinted>2024-12-10T09:37:40Z</cp:lastPrinted>
  <dcterms:created xsi:type="dcterms:W3CDTF">2009-05-19T16:28:54Z</dcterms:created>
  <dcterms:modified xsi:type="dcterms:W3CDTF">2024-12-10T11:04:44Z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0x0101009C69E631AD161046889B3E6BCB78BD39</vt:lpwstr>
  </property>
  <property fmtid="{D5CDD505-2E9C-101B-9397-08002B2CF9AE}" pid="3" name="MediaServiceImageTags">
    <vt:lpwstr/>
  </property>
</Properties>
</file>